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96" yWindow="144" windowWidth="30612" windowHeight="14256" activeTab="2"/>
  </bookViews>
  <sheets>
    <sheet name="1" sheetId="1" r:id="rId1"/>
    <sheet name="1 (2)" sheetId="9" r:id="rId2"/>
    <sheet name="1 (3)" sheetId="10" r:id="rId3"/>
    <sheet name="2" sheetId="7" r:id="rId4"/>
    <sheet name="3" sheetId="8" r:id="rId5"/>
    <sheet name="4" sheetId="4" r:id="rId6"/>
    <sheet name="5" sheetId="5" r:id="rId7"/>
    <sheet name="6" sheetId="6" r:id="rId8"/>
  </sheets>
  <calcPr calcId="125725"/>
</workbook>
</file>

<file path=xl/calcChain.xml><?xml version="1.0" encoding="utf-8"?>
<calcChain xmlns="http://schemas.openxmlformats.org/spreadsheetml/2006/main">
  <c r="B2" i="10"/>
  <c r="B5" s="1"/>
  <c r="B6" s="1"/>
  <c r="B3"/>
  <c r="B46" s="1"/>
  <c r="B45"/>
  <c r="B39"/>
  <c r="B30"/>
  <c r="B29"/>
  <c r="B26"/>
  <c r="B22"/>
  <c r="B24" s="1"/>
  <c r="B33" s="1"/>
  <c r="B36" s="1"/>
  <c r="B18"/>
  <c r="B16"/>
  <c r="B13"/>
  <c r="B12"/>
  <c r="B11"/>
  <c r="B4"/>
  <c r="B3" i="9"/>
  <c r="B2"/>
  <c r="B45"/>
  <c r="B39"/>
  <c r="B22"/>
  <c r="B24" s="1"/>
  <c r="B18"/>
  <c r="B16"/>
  <c r="B29" s="1"/>
  <c r="B13"/>
  <c r="B30" s="1"/>
  <c r="B12"/>
  <c r="B11"/>
  <c r="B4"/>
  <c r="B45" i="1"/>
  <c r="B46" s="1"/>
  <c r="E28" i="8"/>
  <c r="E21"/>
  <c r="B28"/>
  <c r="B27"/>
  <c r="B24"/>
  <c r="B21"/>
  <c r="B18"/>
  <c r="B17"/>
  <c r="B12"/>
  <c r="B11"/>
  <c r="B10"/>
  <c r="N6"/>
  <c r="B6"/>
  <c r="N5"/>
  <c r="B5"/>
  <c r="E28" i="7"/>
  <c r="E21"/>
  <c r="B27"/>
  <c r="B28" s="1"/>
  <c r="B18"/>
  <c r="B24" s="1"/>
  <c r="B17"/>
  <c r="B12"/>
  <c r="B11"/>
  <c r="B10"/>
  <c r="B5"/>
  <c r="B6" s="1"/>
  <c r="B29" i="6"/>
  <c r="E29" s="1"/>
  <c r="B28"/>
  <c r="B25"/>
  <c r="E22"/>
  <c r="B22"/>
  <c r="B19"/>
  <c r="B18"/>
  <c r="B13"/>
  <c r="B12"/>
  <c r="B11"/>
  <c r="B7"/>
  <c r="B6"/>
  <c r="B4"/>
  <c r="B3"/>
  <c r="B2"/>
  <c r="E29" i="5"/>
  <c r="E22"/>
  <c r="E27" i="4"/>
  <c r="E20"/>
  <c r="B28" i="5"/>
  <c r="B29" s="1"/>
  <c r="B19"/>
  <c r="B25" s="1"/>
  <c r="B18"/>
  <c r="B22" s="1"/>
  <c r="B13"/>
  <c r="B12"/>
  <c r="B11"/>
  <c r="B6"/>
  <c r="B7" s="1"/>
  <c r="B4"/>
  <c r="B3"/>
  <c r="B2"/>
  <c r="B27" i="4"/>
  <c r="B16"/>
  <c r="B23"/>
  <c r="B4"/>
  <c r="B3"/>
  <c r="B2"/>
  <c r="B6" s="1"/>
  <c r="B13"/>
  <c r="B12"/>
  <c r="B11"/>
  <c r="B13" i="1"/>
  <c r="B30" s="1"/>
  <c r="B18"/>
  <c r="B22"/>
  <c r="B26" s="1"/>
  <c r="B4"/>
  <c r="B5" s="1"/>
  <c r="B6" s="1"/>
  <c r="B12"/>
  <c r="B39"/>
  <c r="B16"/>
  <c r="B11"/>
  <c r="B29" s="1"/>
  <c r="B46" i="9" l="1"/>
  <c r="B5"/>
  <c r="B6" s="1"/>
  <c r="B33"/>
  <c r="B36" s="1"/>
  <c r="B26"/>
  <c r="B21" i="7"/>
  <c r="B20" i="4"/>
  <c r="B7"/>
  <c r="B24" i="1"/>
  <c r="B33" s="1"/>
  <c r="B36" s="1"/>
</calcChain>
</file>

<file path=xl/sharedStrings.xml><?xml version="1.0" encoding="utf-8"?>
<sst xmlns="http://schemas.openxmlformats.org/spreadsheetml/2006/main" count="431" uniqueCount="61">
  <si>
    <t>mm3</t>
  </si>
  <si>
    <t>b</t>
  </si>
  <si>
    <t>h</t>
  </si>
  <si>
    <t>mm</t>
  </si>
  <si>
    <t>N</t>
  </si>
  <si>
    <t>Nmm</t>
  </si>
  <si>
    <t>N/mm2</t>
  </si>
  <si>
    <t>TAGLIO</t>
  </si>
  <si>
    <t>FLESSIONE</t>
  </si>
  <si>
    <t>deformazione</t>
  </si>
  <si>
    <t>mm4</t>
  </si>
  <si>
    <t>E</t>
  </si>
  <si>
    <t>PETG</t>
  </si>
  <si>
    <t>R</t>
  </si>
  <si>
    <t>l</t>
  </si>
  <si>
    <t>Ix=bh^3/12</t>
  </si>
  <si>
    <t>ksic. min</t>
  </si>
  <si>
    <t>F1</t>
  </si>
  <si>
    <t>F2</t>
  </si>
  <si>
    <t>rpm</t>
  </si>
  <si>
    <t>w</t>
  </si>
  <si>
    <t>rad/s</t>
  </si>
  <si>
    <t>Kg</t>
  </si>
  <si>
    <r>
      <rPr>
        <sz val="11"/>
        <color theme="1"/>
        <rFont val="Symbol"/>
        <family val="1"/>
        <charset val="2"/>
      </rPr>
      <t>t</t>
    </r>
    <r>
      <rPr>
        <sz val="11"/>
        <color theme="1"/>
        <rFont val="Calibri"/>
        <family val="2"/>
        <scheme val="minor"/>
      </rPr>
      <t xml:space="preserve"> max</t>
    </r>
  </si>
  <si>
    <r>
      <rPr>
        <sz val="11"/>
        <color theme="1"/>
        <rFont val="Symbol"/>
        <family val="1"/>
        <charset val="2"/>
      </rPr>
      <t>s</t>
    </r>
    <r>
      <rPr>
        <sz val="11"/>
        <color theme="1"/>
        <rFont val="Calibri"/>
        <family val="2"/>
        <scheme val="minor"/>
      </rPr>
      <t xml:space="preserve"> max</t>
    </r>
  </si>
  <si>
    <r>
      <rPr>
        <sz val="11"/>
        <color theme="1"/>
        <rFont val="Symbol"/>
        <family val="1"/>
        <charset val="2"/>
      </rPr>
      <t>s</t>
    </r>
    <r>
      <rPr>
        <sz val="11"/>
        <color theme="1"/>
        <rFont val="Calibri"/>
        <family val="2"/>
        <scheme val="minor"/>
      </rPr>
      <t xml:space="preserve"> amm</t>
    </r>
  </si>
  <si>
    <r>
      <rPr>
        <sz val="11"/>
        <color theme="1"/>
        <rFont val="Symbol"/>
        <family val="1"/>
        <charset val="2"/>
      </rPr>
      <t>t</t>
    </r>
    <r>
      <rPr>
        <sz val="11"/>
        <color theme="1"/>
        <rFont val="Calibri"/>
        <family val="2"/>
        <scheme val="minor"/>
      </rPr>
      <t xml:space="preserve"> amm</t>
    </r>
  </si>
  <si>
    <t>TRAZIONE</t>
  </si>
  <si>
    <t>ngiri</t>
  </si>
  <si>
    <t>massa Laser</t>
  </si>
  <si>
    <t>Fc laser</t>
  </si>
  <si>
    <t>l'</t>
  </si>
  <si>
    <t>massa Nema 17</t>
  </si>
  <si>
    <t>Fc motore</t>
  </si>
  <si>
    <r>
      <rPr>
        <sz val="11"/>
        <color theme="1"/>
        <rFont val="Symbol"/>
        <family val="1"/>
        <charset val="2"/>
      </rPr>
      <t>s</t>
    </r>
    <r>
      <rPr>
        <sz val="11"/>
        <color theme="1"/>
        <rFont val="Calibri"/>
        <family val="2"/>
        <scheme val="minor"/>
      </rPr>
      <t xml:space="preserve"> max tot.</t>
    </r>
  </si>
  <si>
    <t>SFORZO ASSIALE MASSIMO</t>
  </si>
  <si>
    <t>DEFORMAZIONE ELASTICA</t>
  </si>
  <si>
    <t>SOLLECITAZIONI MASSIME</t>
  </si>
  <si>
    <t>Mf max verticale</t>
  </si>
  <si>
    <t>T max verticale</t>
  </si>
  <si>
    <t>Wfx=bh^2/6</t>
  </si>
  <si>
    <t>Wfy=hb^2/6</t>
  </si>
  <si>
    <r>
      <rPr>
        <sz val="11"/>
        <color theme="1"/>
        <rFont val="Symbol"/>
        <family val="1"/>
        <charset val="2"/>
      </rPr>
      <t>s</t>
    </r>
    <r>
      <rPr>
        <sz val="11"/>
        <color theme="1"/>
        <rFont val="Calibri"/>
        <family val="2"/>
        <scheme val="minor"/>
      </rPr>
      <t xml:space="preserve"> max vert.</t>
    </r>
  </si>
  <si>
    <r>
      <rPr>
        <sz val="11"/>
        <color theme="1"/>
        <rFont val="Symbol"/>
        <family val="1"/>
        <charset val="2"/>
      </rPr>
      <t>s</t>
    </r>
    <r>
      <rPr>
        <sz val="11"/>
        <color theme="1"/>
        <rFont val="Calibri"/>
        <family val="2"/>
        <scheme val="minor"/>
      </rPr>
      <t xml:space="preserve"> max orizz.</t>
    </r>
  </si>
  <si>
    <t>Rs</t>
  </si>
  <si>
    <t>SFORZO TANGENZIALE</t>
  </si>
  <si>
    <t>ALLUMINIO 6061</t>
  </si>
  <si>
    <t>F</t>
  </si>
  <si>
    <t>Forza estremità</t>
  </si>
  <si>
    <t>%</t>
  </si>
  <si>
    <t>errore</t>
  </si>
  <si>
    <t>applicata come</t>
  </si>
  <si>
    <t>pressione su area</t>
  </si>
  <si>
    <t>20x20mm</t>
  </si>
  <si>
    <t>1,5*3</t>
  </si>
  <si>
    <t>distanza R</t>
  </si>
  <si>
    <t>Mf max orizz.</t>
  </si>
  <si>
    <t>FORZA CENTRIFUGA (m*w^2*r)</t>
  </si>
  <si>
    <t>mm   Nema</t>
  </si>
  <si>
    <t>ABS</t>
  </si>
  <si>
    <t>ALLUMINIO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</si>
</sst>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000"/>
  </numFmts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Symbol"/>
      <family val="1"/>
      <charset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2" borderId="0" xfId="0" applyFill="1"/>
    <xf numFmtId="2" fontId="0" fillId="2" borderId="0" xfId="0" applyNumberFormat="1" applyFill="1"/>
    <xf numFmtId="164" fontId="0" fillId="2" borderId="0" xfId="0" applyNumberFormat="1" applyFill="1"/>
    <xf numFmtId="0" fontId="1" fillId="2" borderId="0" xfId="0" applyFont="1" applyFill="1"/>
    <xf numFmtId="0" fontId="2" fillId="2" borderId="0" xfId="0" applyFont="1" applyFill="1"/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0" xfId="0" applyFill="1" applyBorder="1"/>
    <xf numFmtId="0" fontId="0" fillId="2" borderId="5" xfId="0" applyFill="1" applyBorder="1"/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2" fontId="0" fillId="2" borderId="0" xfId="0" applyNumberFormat="1" applyFill="1" applyBorder="1"/>
    <xf numFmtId="2" fontId="0" fillId="2" borderId="7" xfId="0" applyNumberFormat="1" applyFill="1" applyBorder="1"/>
    <xf numFmtId="2" fontId="0" fillId="2" borderId="0" xfId="0" applyNumberFormat="1" applyFill="1" applyAlignment="1">
      <alignment horizontal="left"/>
    </xf>
    <xf numFmtId="0" fontId="0" fillId="2" borderId="0" xfId="0" applyFill="1" applyAlignment="1">
      <alignment horizontal="left"/>
    </xf>
    <xf numFmtId="164" fontId="0" fillId="2" borderId="2" xfId="0" applyNumberFormat="1" applyFill="1" applyBorder="1"/>
    <xf numFmtId="164" fontId="0" fillId="2" borderId="0" xfId="0" applyNumberFormat="1" applyFill="1" applyBorder="1"/>
    <xf numFmtId="1" fontId="0" fillId="2" borderId="0" xfId="0" applyNumberFormat="1" applyFill="1" applyBorder="1"/>
    <xf numFmtId="0" fontId="0" fillId="2" borderId="9" xfId="0" applyFill="1" applyBorder="1"/>
    <xf numFmtId="165" fontId="0" fillId="2" borderId="0" xfId="0" applyNumberFormat="1" applyFill="1"/>
    <xf numFmtId="164" fontId="0" fillId="2" borderId="7" xfId="0" applyNumberFormat="1" applyFill="1" applyBorder="1"/>
    <xf numFmtId="1" fontId="0" fillId="2" borderId="0" xfId="0" applyNumberFormat="1" applyFill="1"/>
    <xf numFmtId="0" fontId="0" fillId="2" borderId="10" xfId="0" applyFill="1" applyBorder="1"/>
    <xf numFmtId="0" fontId="0" fillId="2" borderId="11" xfId="0" applyFill="1" applyBorder="1"/>
    <xf numFmtId="0" fontId="0" fillId="2" borderId="12" xfId="0" applyFill="1" applyBorder="1"/>
    <xf numFmtId="0" fontId="0" fillId="2" borderId="13" xfId="0" applyFill="1" applyBorder="1"/>
    <xf numFmtId="0" fontId="0" fillId="2" borderId="14" xfId="0" applyFill="1" applyBorder="1"/>
    <xf numFmtId="0" fontId="0" fillId="2" borderId="15" xfId="0" applyFill="1" applyBorder="1"/>
    <xf numFmtId="0" fontId="0" fillId="2" borderId="16" xfId="0" applyFill="1" applyBorder="1"/>
    <xf numFmtId="0" fontId="0" fillId="2" borderId="17" xfId="0" applyFill="1" applyBorder="1"/>
    <xf numFmtId="0" fontId="0" fillId="2" borderId="18" xfId="0" applyFill="1" applyBorder="1"/>
    <xf numFmtId="0" fontId="0" fillId="2" borderId="19" xfId="0" applyFill="1" applyBorder="1"/>
    <xf numFmtId="0" fontId="0" fillId="2" borderId="20" xfId="0" applyFill="1" applyBorder="1"/>
    <xf numFmtId="0" fontId="0" fillId="2" borderId="21" xfId="0" applyFill="1" applyBorder="1"/>
  </cellXfs>
  <cellStyles count="1"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2" Type="http://schemas.openxmlformats.org/officeDocument/2006/relationships/image" Target="../media/image9.png"/><Relationship Id="rId1" Type="http://schemas.openxmlformats.org/officeDocument/2006/relationships/image" Target="../media/image8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png"/><Relationship Id="rId2" Type="http://schemas.openxmlformats.org/officeDocument/2006/relationships/image" Target="../media/image11.png"/><Relationship Id="rId1" Type="http://schemas.openxmlformats.org/officeDocument/2006/relationships/image" Target="../media/image8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4.png"/><Relationship Id="rId2" Type="http://schemas.openxmlformats.org/officeDocument/2006/relationships/image" Target="../media/image13.png"/><Relationship Id="rId1" Type="http://schemas.openxmlformats.org/officeDocument/2006/relationships/image" Target="../media/image8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6.png"/><Relationship Id="rId2" Type="http://schemas.openxmlformats.org/officeDocument/2006/relationships/image" Target="../media/image15.png"/><Relationship Id="rId1" Type="http://schemas.openxmlformats.org/officeDocument/2006/relationships/image" Target="../media/image8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8.png"/><Relationship Id="rId2" Type="http://schemas.openxmlformats.org/officeDocument/2006/relationships/image" Target="../media/image17.png"/><Relationship Id="rId1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45721</xdr:colOff>
      <xdr:row>14</xdr:row>
      <xdr:rowOff>9590</xdr:rowOff>
    </xdr:from>
    <xdr:to>
      <xdr:col>11</xdr:col>
      <xdr:colOff>236221</xdr:colOff>
      <xdr:row>28</xdr:row>
      <xdr:rowOff>59295</xdr:rowOff>
    </xdr:to>
    <xdr:pic>
      <xdr:nvPicPr>
        <xdr:cNvPr id="205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5061" y="2585150"/>
          <a:ext cx="4244340" cy="26100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4</xdr:col>
      <xdr:colOff>38100</xdr:colOff>
      <xdr:row>0</xdr:row>
      <xdr:rowOff>111788</xdr:rowOff>
    </xdr:from>
    <xdr:to>
      <xdr:col>11</xdr:col>
      <xdr:colOff>320040</xdr:colOff>
      <xdr:row>12</xdr:row>
      <xdr:rowOff>178746</xdr:rowOff>
    </xdr:to>
    <xdr:pic>
      <xdr:nvPicPr>
        <xdr:cNvPr id="2051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377440" y="111788"/>
          <a:ext cx="4335780" cy="2269138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4</xdr:col>
      <xdr:colOff>0</xdr:colOff>
      <xdr:row>28</xdr:row>
      <xdr:rowOff>140974</xdr:rowOff>
    </xdr:from>
    <xdr:to>
      <xdr:col>11</xdr:col>
      <xdr:colOff>121920</xdr:colOff>
      <xdr:row>46</xdr:row>
      <xdr:rowOff>38099</xdr:rowOff>
    </xdr:to>
    <xdr:pic>
      <xdr:nvPicPr>
        <xdr:cNvPr id="2052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339340" y="5276854"/>
          <a:ext cx="4175760" cy="318896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28</xdr:row>
      <xdr:rowOff>140974</xdr:rowOff>
    </xdr:from>
    <xdr:to>
      <xdr:col>11</xdr:col>
      <xdr:colOff>121920</xdr:colOff>
      <xdr:row>46</xdr:row>
      <xdr:rowOff>38099</xdr:rowOff>
    </xdr:to>
    <xdr:pic>
      <xdr:nvPicPr>
        <xdr:cNvPr id="4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39340" y="5276854"/>
          <a:ext cx="4175760" cy="318896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4</xdr:col>
      <xdr:colOff>137160</xdr:colOff>
      <xdr:row>0</xdr:row>
      <xdr:rowOff>158718</xdr:rowOff>
    </xdr:from>
    <xdr:to>
      <xdr:col>10</xdr:col>
      <xdr:colOff>381000</xdr:colOff>
      <xdr:row>14</xdr:row>
      <xdr:rowOff>106224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491740" y="158718"/>
          <a:ext cx="3688080" cy="2523066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4</xdr:col>
      <xdr:colOff>160020</xdr:colOff>
      <xdr:row>15</xdr:row>
      <xdr:rowOff>1560</xdr:rowOff>
    </xdr:from>
    <xdr:to>
      <xdr:col>10</xdr:col>
      <xdr:colOff>320040</xdr:colOff>
      <xdr:row>28</xdr:row>
      <xdr:rowOff>106680</xdr:rowOff>
    </xdr:to>
    <xdr:pic>
      <xdr:nvPicPr>
        <xdr:cNvPr id="10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514600" y="2760000"/>
          <a:ext cx="3604260" cy="248256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28</xdr:row>
      <xdr:rowOff>140974</xdr:rowOff>
    </xdr:from>
    <xdr:to>
      <xdr:col>11</xdr:col>
      <xdr:colOff>121920</xdr:colOff>
      <xdr:row>46</xdr:row>
      <xdr:rowOff>38099</xdr:rowOff>
    </xdr:to>
    <xdr:pic>
      <xdr:nvPicPr>
        <xdr:cNvPr id="2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54580" y="5276854"/>
          <a:ext cx="4175760" cy="318896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4</xdr:col>
      <xdr:colOff>178910</xdr:colOff>
      <xdr:row>0</xdr:row>
      <xdr:rowOff>175259</xdr:rowOff>
    </xdr:from>
    <xdr:to>
      <xdr:col>10</xdr:col>
      <xdr:colOff>182880</xdr:colOff>
      <xdr:row>14</xdr:row>
      <xdr:rowOff>63180</xdr:rowOff>
    </xdr:to>
    <xdr:pic>
      <xdr:nvPicPr>
        <xdr:cNvPr id="204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533490" y="175259"/>
          <a:ext cx="3448210" cy="246348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4</xdr:col>
      <xdr:colOff>205740</xdr:colOff>
      <xdr:row>15</xdr:row>
      <xdr:rowOff>0</xdr:rowOff>
    </xdr:from>
    <xdr:to>
      <xdr:col>10</xdr:col>
      <xdr:colOff>182880</xdr:colOff>
      <xdr:row>28</xdr:row>
      <xdr:rowOff>37459</xdr:rowOff>
    </xdr:to>
    <xdr:pic>
      <xdr:nvPicPr>
        <xdr:cNvPr id="205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560320" y="2758440"/>
          <a:ext cx="3421380" cy="2414899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</xdr:colOff>
      <xdr:row>28</xdr:row>
      <xdr:rowOff>83820</xdr:rowOff>
    </xdr:from>
    <xdr:to>
      <xdr:col>4</xdr:col>
      <xdr:colOff>598499</xdr:colOff>
      <xdr:row>42</xdr:row>
      <xdr:rowOff>38100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" y="5021580"/>
          <a:ext cx="3257879" cy="25146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6</xdr:col>
      <xdr:colOff>12733</xdr:colOff>
      <xdr:row>1</xdr:row>
      <xdr:rowOff>7620</xdr:rowOff>
    </xdr:from>
    <xdr:to>
      <xdr:col>13</xdr:col>
      <xdr:colOff>226668</xdr:colOff>
      <xdr:row>19</xdr:row>
      <xdr:rowOff>121920</xdr:rowOff>
    </xdr:to>
    <xdr:pic>
      <xdr:nvPicPr>
        <xdr:cNvPr id="409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2733" y="190500"/>
          <a:ext cx="4481135" cy="341376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5</xdr:col>
      <xdr:colOff>391180</xdr:colOff>
      <xdr:row>22</xdr:row>
      <xdr:rowOff>114300</xdr:rowOff>
    </xdr:from>
    <xdr:to>
      <xdr:col>13</xdr:col>
      <xdr:colOff>411480</xdr:colOff>
      <xdr:row>42</xdr:row>
      <xdr:rowOff>99060</xdr:rowOff>
    </xdr:to>
    <xdr:pic>
      <xdr:nvPicPr>
        <xdr:cNvPr id="409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804940" y="4137660"/>
          <a:ext cx="4683740" cy="364236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</xdr:colOff>
      <xdr:row>28</xdr:row>
      <xdr:rowOff>83820</xdr:rowOff>
    </xdr:from>
    <xdr:to>
      <xdr:col>4</xdr:col>
      <xdr:colOff>598499</xdr:colOff>
      <xdr:row>42</xdr:row>
      <xdr:rowOff>38100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" y="5204460"/>
          <a:ext cx="3257879" cy="25146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6</xdr:col>
      <xdr:colOff>198120</xdr:colOff>
      <xdr:row>0</xdr:row>
      <xdr:rowOff>126732</xdr:rowOff>
    </xdr:from>
    <xdr:to>
      <xdr:col>15</xdr:col>
      <xdr:colOff>472440</xdr:colOff>
      <xdr:row>21</xdr:row>
      <xdr:rowOff>60959</xdr:rowOff>
    </xdr:to>
    <xdr:pic>
      <xdr:nvPicPr>
        <xdr:cNvPr id="512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008120" y="126732"/>
          <a:ext cx="5760720" cy="3789947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6</xdr:col>
      <xdr:colOff>228600</xdr:colOff>
      <xdr:row>22</xdr:row>
      <xdr:rowOff>40564</xdr:rowOff>
    </xdr:from>
    <xdr:to>
      <xdr:col>15</xdr:col>
      <xdr:colOff>518160</xdr:colOff>
      <xdr:row>42</xdr:row>
      <xdr:rowOff>76199</xdr:rowOff>
    </xdr:to>
    <xdr:pic>
      <xdr:nvPicPr>
        <xdr:cNvPr id="512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038600" y="4063924"/>
          <a:ext cx="5775960" cy="369323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</xdr:colOff>
      <xdr:row>27</xdr:row>
      <xdr:rowOff>83820</xdr:rowOff>
    </xdr:from>
    <xdr:to>
      <xdr:col>4</xdr:col>
      <xdr:colOff>598499</xdr:colOff>
      <xdr:row>41</xdr:row>
      <xdr:rowOff>38100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" y="5021580"/>
          <a:ext cx="3257879" cy="25146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5</xdr:col>
      <xdr:colOff>320040</xdr:colOff>
      <xdr:row>21</xdr:row>
      <xdr:rowOff>76200</xdr:rowOff>
    </xdr:from>
    <xdr:to>
      <xdr:col>15</xdr:col>
      <xdr:colOff>153176</xdr:colOff>
      <xdr:row>40</xdr:row>
      <xdr:rowOff>114300</xdr:rowOff>
    </xdr:to>
    <xdr:pic>
      <xdr:nvPicPr>
        <xdr:cNvPr id="10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733800" y="3916680"/>
          <a:ext cx="5715776" cy="351282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5</xdr:col>
      <xdr:colOff>259080</xdr:colOff>
      <xdr:row>0</xdr:row>
      <xdr:rowOff>103770</xdr:rowOff>
    </xdr:from>
    <xdr:to>
      <xdr:col>15</xdr:col>
      <xdr:colOff>335280</xdr:colOff>
      <xdr:row>20</xdr:row>
      <xdr:rowOff>45720</xdr:rowOff>
    </xdr:to>
    <xdr:pic>
      <xdr:nvPicPr>
        <xdr:cNvPr id="1027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672840" y="103770"/>
          <a:ext cx="5958840" cy="35995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</xdr:colOff>
      <xdr:row>29</xdr:row>
      <xdr:rowOff>83820</xdr:rowOff>
    </xdr:from>
    <xdr:to>
      <xdr:col>4</xdr:col>
      <xdr:colOff>598499</xdr:colOff>
      <xdr:row>43</xdr:row>
      <xdr:rowOff>38100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" y="5021580"/>
          <a:ext cx="3257879" cy="25146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6</xdr:col>
      <xdr:colOff>53340</xdr:colOff>
      <xdr:row>0</xdr:row>
      <xdr:rowOff>156100</xdr:rowOff>
    </xdr:from>
    <xdr:to>
      <xdr:col>16</xdr:col>
      <xdr:colOff>0</xdr:colOff>
      <xdr:row>23</xdr:row>
      <xdr:rowOff>93398</xdr:rowOff>
    </xdr:to>
    <xdr:pic>
      <xdr:nvPicPr>
        <xdr:cNvPr id="204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63340" y="156100"/>
          <a:ext cx="6042660" cy="4143538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6</xdr:col>
      <xdr:colOff>93830</xdr:colOff>
      <xdr:row>24</xdr:row>
      <xdr:rowOff>45720</xdr:rowOff>
    </xdr:from>
    <xdr:to>
      <xdr:col>15</xdr:col>
      <xdr:colOff>426720</xdr:colOff>
      <xdr:row>46</xdr:row>
      <xdr:rowOff>638</xdr:rowOff>
    </xdr:to>
    <xdr:pic>
      <xdr:nvPicPr>
        <xdr:cNvPr id="205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903830" y="4434840"/>
          <a:ext cx="5819290" cy="3978278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</xdr:colOff>
      <xdr:row>29</xdr:row>
      <xdr:rowOff>83820</xdr:rowOff>
    </xdr:from>
    <xdr:to>
      <xdr:col>4</xdr:col>
      <xdr:colOff>598499</xdr:colOff>
      <xdr:row>43</xdr:row>
      <xdr:rowOff>38100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" y="5387340"/>
          <a:ext cx="3257879" cy="25146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6</xdr:col>
      <xdr:colOff>160019</xdr:colOff>
      <xdr:row>0</xdr:row>
      <xdr:rowOff>114486</xdr:rowOff>
    </xdr:from>
    <xdr:to>
      <xdr:col>17</xdr:col>
      <xdr:colOff>38468</xdr:colOff>
      <xdr:row>23</xdr:row>
      <xdr:rowOff>175260</xdr:rowOff>
    </xdr:to>
    <xdr:pic>
      <xdr:nvPicPr>
        <xdr:cNvPr id="307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970019" y="114486"/>
          <a:ext cx="6584049" cy="426701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6</xdr:col>
      <xdr:colOff>164722</xdr:colOff>
      <xdr:row>25</xdr:row>
      <xdr:rowOff>30480</xdr:rowOff>
    </xdr:from>
    <xdr:to>
      <xdr:col>16</xdr:col>
      <xdr:colOff>192689</xdr:colOff>
      <xdr:row>46</xdr:row>
      <xdr:rowOff>160020</xdr:rowOff>
    </xdr:to>
    <xdr:pic>
      <xdr:nvPicPr>
        <xdr:cNvPr id="307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974722" y="4602480"/>
          <a:ext cx="6123967" cy="397002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46"/>
  <sheetViews>
    <sheetView workbookViewId="0">
      <selection activeCell="R28" sqref="R28"/>
    </sheetView>
  </sheetViews>
  <sheetFormatPr defaultRowHeight="14.4"/>
  <cols>
    <col min="1" max="1" width="14.88671875" style="1" customWidth="1"/>
    <col min="2" max="2" width="7.44140625" style="1" bestFit="1" customWidth="1"/>
    <col min="3" max="3" width="8.77734375" style="1" customWidth="1"/>
    <col min="4" max="4" width="3" style="1" customWidth="1"/>
    <col min="5" max="5" width="5.77734375" style="1" customWidth="1"/>
    <col min="6" max="11" width="8.88671875" style="1"/>
    <col min="12" max="12" width="5.77734375" style="1" customWidth="1"/>
    <col min="13" max="16384" width="8.88671875" style="1"/>
  </cols>
  <sheetData>
    <row r="1" spans="1:4" ht="15" thickBot="1">
      <c r="A1" s="4" t="s">
        <v>12</v>
      </c>
    </row>
    <row r="2" spans="1:4">
      <c r="A2" s="26" t="s">
        <v>13</v>
      </c>
      <c r="B2" s="27">
        <v>50</v>
      </c>
      <c r="C2" s="27" t="s">
        <v>6</v>
      </c>
      <c r="D2" s="28"/>
    </row>
    <row r="3" spans="1:4">
      <c r="A3" s="29" t="s">
        <v>11</v>
      </c>
      <c r="B3" s="10">
        <v>2200</v>
      </c>
      <c r="C3" s="10" t="s">
        <v>6</v>
      </c>
      <c r="D3" s="30"/>
    </row>
    <row r="4" spans="1:4">
      <c r="A4" s="29" t="s">
        <v>16</v>
      </c>
      <c r="B4" s="10">
        <f>3*1.5</f>
        <v>4.5</v>
      </c>
      <c r="C4" s="10" t="s">
        <v>54</v>
      </c>
      <c r="D4" s="30"/>
    </row>
    <row r="5" spans="1:4">
      <c r="A5" s="29" t="s">
        <v>25</v>
      </c>
      <c r="B5" s="15">
        <f>B2/B4</f>
        <v>11.111111111111111</v>
      </c>
      <c r="C5" s="10" t="s">
        <v>6</v>
      </c>
      <c r="D5" s="30"/>
    </row>
    <row r="6" spans="1:4">
      <c r="A6" s="31" t="s">
        <v>26</v>
      </c>
      <c r="B6" s="16">
        <f>0.576*B5</f>
        <v>6.3999999999999995</v>
      </c>
      <c r="C6" s="13" t="s">
        <v>6</v>
      </c>
      <c r="D6" s="32"/>
    </row>
    <row r="7" spans="1:4">
      <c r="A7" s="33" t="s">
        <v>1</v>
      </c>
      <c r="B7" s="7">
        <v>45</v>
      </c>
      <c r="C7" s="7" t="s">
        <v>3</v>
      </c>
      <c r="D7" s="34"/>
    </row>
    <row r="8" spans="1:4">
      <c r="A8" s="29" t="s">
        <v>2</v>
      </c>
      <c r="B8" s="10">
        <v>10</v>
      </c>
      <c r="C8" s="10" t="s">
        <v>3</v>
      </c>
      <c r="D8" s="30"/>
    </row>
    <row r="9" spans="1:4">
      <c r="A9" s="29" t="s">
        <v>14</v>
      </c>
      <c r="B9" s="10">
        <v>190</v>
      </c>
      <c r="C9" s="10" t="s">
        <v>3</v>
      </c>
      <c r="D9" s="30"/>
    </row>
    <row r="10" spans="1:4">
      <c r="A10" s="31" t="s">
        <v>31</v>
      </c>
      <c r="B10" s="13">
        <v>54</v>
      </c>
      <c r="C10" s="13" t="s">
        <v>58</v>
      </c>
      <c r="D10" s="32"/>
    </row>
    <row r="11" spans="1:4">
      <c r="A11" s="33" t="s">
        <v>40</v>
      </c>
      <c r="B11" s="7">
        <f>B7*B8^2/6</f>
        <v>750</v>
      </c>
      <c r="C11" s="7" t="s">
        <v>0</v>
      </c>
      <c r="D11" s="34"/>
    </row>
    <row r="12" spans="1:4">
      <c r="A12" s="29" t="s">
        <v>15</v>
      </c>
      <c r="B12" s="10">
        <f>B7*B8^3/12</f>
        <v>3750</v>
      </c>
      <c r="C12" s="10" t="s">
        <v>10</v>
      </c>
      <c r="D12" s="30"/>
    </row>
    <row r="13" spans="1:4" ht="15" thickBot="1">
      <c r="A13" s="35" t="s">
        <v>41</v>
      </c>
      <c r="B13" s="36">
        <f>B8*B7^2/6</f>
        <v>3375</v>
      </c>
      <c r="C13" s="36" t="s">
        <v>0</v>
      </c>
      <c r="D13" s="37"/>
    </row>
    <row r="15" spans="1:4">
      <c r="A15" s="4" t="s">
        <v>37</v>
      </c>
    </row>
    <row r="16" spans="1:4">
      <c r="A16" s="1" t="s">
        <v>38</v>
      </c>
      <c r="B16" s="1">
        <f>1.17*1000</f>
        <v>1170</v>
      </c>
      <c r="C16" s="1" t="s">
        <v>5</v>
      </c>
    </row>
    <row r="17" spans="1:3">
      <c r="A17" s="1" t="s">
        <v>39</v>
      </c>
      <c r="B17" s="1">
        <v>9</v>
      </c>
      <c r="C17" s="1" t="s">
        <v>4</v>
      </c>
    </row>
    <row r="18" spans="1:3">
      <c r="A18" s="1" t="s">
        <v>56</v>
      </c>
      <c r="B18" s="1">
        <f>0.24*1000</f>
        <v>240</v>
      </c>
      <c r="C18" s="1" t="s">
        <v>5</v>
      </c>
    </row>
    <row r="20" spans="1:3">
      <c r="A20" s="4" t="s">
        <v>57</v>
      </c>
    </row>
    <row r="21" spans="1:3">
      <c r="A21" s="1" t="s">
        <v>28</v>
      </c>
      <c r="B21" s="1">
        <v>1200</v>
      </c>
      <c r="C21" s="1" t="s">
        <v>19</v>
      </c>
    </row>
    <row r="22" spans="1:3">
      <c r="A22" s="5" t="s">
        <v>20</v>
      </c>
      <c r="B22" s="2">
        <f>2*PI()*B21/60</f>
        <v>125.66370614359172</v>
      </c>
      <c r="C22" s="1" t="s">
        <v>21</v>
      </c>
    </row>
    <row r="23" spans="1:3">
      <c r="A23" s="1" t="s">
        <v>29</v>
      </c>
      <c r="B23" s="1">
        <v>0.5</v>
      </c>
      <c r="C23" s="1" t="s">
        <v>22</v>
      </c>
    </row>
    <row r="24" spans="1:3">
      <c r="A24" s="1" t="s">
        <v>30</v>
      </c>
      <c r="B24" s="2">
        <f>B23*B22^2*(B9/1000)</f>
        <v>1500.1798689655825</v>
      </c>
      <c r="C24" s="1" t="s">
        <v>4</v>
      </c>
    </row>
    <row r="25" spans="1:3">
      <c r="A25" s="1" t="s">
        <v>32</v>
      </c>
      <c r="B25" s="2">
        <v>0.4</v>
      </c>
      <c r="C25" s="1" t="s">
        <v>22</v>
      </c>
    </row>
    <row r="26" spans="1:3">
      <c r="A26" s="1" t="s">
        <v>33</v>
      </c>
      <c r="B26" s="2">
        <f>B25*B22^2*(B10/1000)</f>
        <v>341.09352810164825</v>
      </c>
      <c r="C26" s="1" t="s">
        <v>4</v>
      </c>
    </row>
    <row r="28" spans="1:3">
      <c r="A28" s="4" t="s">
        <v>8</v>
      </c>
    </row>
    <row r="29" spans="1:3">
      <c r="A29" s="1" t="s">
        <v>42</v>
      </c>
      <c r="B29" s="2">
        <f>B16/B11</f>
        <v>1.56</v>
      </c>
      <c r="C29" s="1" t="s">
        <v>6</v>
      </c>
    </row>
    <row r="30" spans="1:3">
      <c r="A30" s="1" t="s">
        <v>43</v>
      </c>
      <c r="B30" s="2">
        <f>B18/B13</f>
        <v>7.1111111111111111E-2</v>
      </c>
      <c r="C30" s="1" t="s">
        <v>6</v>
      </c>
    </row>
    <row r="32" spans="1:3">
      <c r="A32" s="4" t="s">
        <v>27</v>
      </c>
    </row>
    <row r="33" spans="1:3">
      <c r="A33" s="1" t="s">
        <v>24</v>
      </c>
      <c r="B33" s="2">
        <f>(B24+B26)/(B7*B8)</f>
        <v>4.0917186601494011</v>
      </c>
      <c r="C33" s="1" t="s">
        <v>6</v>
      </c>
    </row>
    <row r="35" spans="1:3">
      <c r="A35" s="4" t="s">
        <v>35</v>
      </c>
    </row>
    <row r="36" spans="1:3">
      <c r="A36" s="1" t="s">
        <v>34</v>
      </c>
      <c r="B36" s="2">
        <f>B33+B30+B29</f>
        <v>5.7228297712605123</v>
      </c>
      <c r="C36" s="1" t="s">
        <v>6</v>
      </c>
    </row>
    <row r="38" spans="1:3">
      <c r="A38" s="4" t="s">
        <v>7</v>
      </c>
    </row>
    <row r="39" spans="1:3">
      <c r="A39" s="1" t="s">
        <v>23</v>
      </c>
      <c r="B39" s="1">
        <f>1.5*B17/(B7*B8)</f>
        <v>0.03</v>
      </c>
      <c r="C39" s="1" t="s">
        <v>6</v>
      </c>
    </row>
    <row r="41" spans="1:3">
      <c r="A41" s="4" t="s">
        <v>36</v>
      </c>
      <c r="B41" s="3"/>
    </row>
    <row r="42" spans="1:3">
      <c r="A42" s="1" t="s">
        <v>17</v>
      </c>
      <c r="B42" s="3">
        <v>4</v>
      </c>
    </row>
    <row r="43" spans="1:3">
      <c r="A43" s="1" t="s">
        <v>18</v>
      </c>
      <c r="B43" s="3">
        <v>5</v>
      </c>
    </row>
    <row r="44" spans="1:3">
      <c r="A44" s="1" t="s">
        <v>13</v>
      </c>
      <c r="B44" s="3">
        <v>9</v>
      </c>
      <c r="C44" s="1" t="s">
        <v>4</v>
      </c>
    </row>
    <row r="45" spans="1:3">
      <c r="A45" s="1" t="s">
        <v>55</v>
      </c>
      <c r="B45" s="3">
        <f>(4*B10+B43*B9)/9</f>
        <v>129.55555555555554</v>
      </c>
      <c r="C45" s="1" t="s">
        <v>3</v>
      </c>
    </row>
    <row r="46" spans="1:3">
      <c r="A46" s="1" t="s">
        <v>9</v>
      </c>
      <c r="B46" s="2">
        <f>B44*B45^2*(3*B9-B45)/(6*B3*B12)</f>
        <v>1.3441276927297667</v>
      </c>
      <c r="C46" s="1" t="s">
        <v>3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D46"/>
  <sheetViews>
    <sheetView topLeftCell="A10" workbookViewId="0">
      <selection activeCell="B29" sqref="B29"/>
    </sheetView>
  </sheetViews>
  <sheetFormatPr defaultRowHeight="14.4"/>
  <cols>
    <col min="1" max="1" width="14.88671875" style="1" customWidth="1"/>
    <col min="2" max="2" width="7.6640625" style="1" customWidth="1"/>
    <col min="3" max="3" width="8.77734375" style="1" customWidth="1"/>
    <col min="4" max="4" width="3" style="1" customWidth="1"/>
    <col min="5" max="5" width="5.77734375" style="1" customWidth="1"/>
    <col min="6" max="11" width="8.88671875" style="1"/>
    <col min="12" max="12" width="5.77734375" style="1" customWidth="1"/>
    <col min="13" max="16384" width="8.88671875" style="1"/>
  </cols>
  <sheetData>
    <row r="1" spans="1:4" ht="15" thickBot="1">
      <c r="A1" s="4" t="s">
        <v>59</v>
      </c>
    </row>
    <row r="2" spans="1:4">
      <c r="A2" s="26" t="s">
        <v>13</v>
      </c>
      <c r="B2" s="27">
        <f>0.00689475729317831*4.293*10^3</f>
        <v>29.599193059614485</v>
      </c>
      <c r="C2" s="27" t="s">
        <v>6</v>
      </c>
      <c r="D2" s="28"/>
    </row>
    <row r="3" spans="1:4">
      <c r="A3" s="29" t="s">
        <v>11</v>
      </c>
      <c r="B3" s="10">
        <f>0.00689475729317831*3.249*10^5</f>
        <v>2240.106644553633</v>
      </c>
      <c r="C3" s="10" t="s">
        <v>6</v>
      </c>
      <c r="D3" s="30"/>
    </row>
    <row r="4" spans="1:4">
      <c r="A4" s="29" t="s">
        <v>16</v>
      </c>
      <c r="B4" s="10">
        <f>3*1.5</f>
        <v>4.5</v>
      </c>
      <c r="C4" s="10" t="s">
        <v>54</v>
      </c>
      <c r="D4" s="30"/>
    </row>
    <row r="5" spans="1:4">
      <c r="A5" s="29" t="s">
        <v>25</v>
      </c>
      <c r="B5" s="15">
        <f>B2/B4</f>
        <v>6.5775984576921083</v>
      </c>
      <c r="C5" s="10" t="s">
        <v>6</v>
      </c>
      <c r="D5" s="30"/>
    </row>
    <row r="6" spans="1:4">
      <c r="A6" s="31" t="s">
        <v>26</v>
      </c>
      <c r="B6" s="16">
        <f>0.576*B5</f>
        <v>3.7886967116306542</v>
      </c>
      <c r="C6" s="13" t="s">
        <v>6</v>
      </c>
      <c r="D6" s="32"/>
    </row>
    <row r="7" spans="1:4">
      <c r="A7" s="33" t="s">
        <v>1</v>
      </c>
      <c r="B7" s="7">
        <v>45</v>
      </c>
      <c r="C7" s="7" t="s">
        <v>3</v>
      </c>
      <c r="D7" s="34"/>
    </row>
    <row r="8" spans="1:4">
      <c r="A8" s="29" t="s">
        <v>2</v>
      </c>
      <c r="B8" s="10">
        <v>10</v>
      </c>
      <c r="C8" s="10" t="s">
        <v>3</v>
      </c>
      <c r="D8" s="30"/>
    </row>
    <row r="9" spans="1:4">
      <c r="A9" s="29" t="s">
        <v>14</v>
      </c>
      <c r="B9" s="10">
        <v>190</v>
      </c>
      <c r="C9" s="10" t="s">
        <v>3</v>
      </c>
      <c r="D9" s="30"/>
    </row>
    <row r="10" spans="1:4">
      <c r="A10" s="31" t="s">
        <v>31</v>
      </c>
      <c r="B10" s="13">
        <v>54</v>
      </c>
      <c r="C10" s="13" t="s">
        <v>58</v>
      </c>
      <c r="D10" s="32"/>
    </row>
    <row r="11" spans="1:4">
      <c r="A11" s="33" t="s">
        <v>40</v>
      </c>
      <c r="B11" s="7">
        <f>B7*B8^2/6</f>
        <v>750</v>
      </c>
      <c r="C11" s="7" t="s">
        <v>0</v>
      </c>
      <c r="D11" s="34"/>
    </row>
    <row r="12" spans="1:4">
      <c r="A12" s="29" t="s">
        <v>15</v>
      </c>
      <c r="B12" s="10">
        <f>B7*B8^3/12</f>
        <v>3750</v>
      </c>
      <c r="C12" s="10" t="s">
        <v>10</v>
      </c>
      <c r="D12" s="30"/>
    </row>
    <row r="13" spans="1:4" ht="15" thickBot="1">
      <c r="A13" s="35" t="s">
        <v>41</v>
      </c>
      <c r="B13" s="36">
        <f>B8*B7^2/6</f>
        <v>3375</v>
      </c>
      <c r="C13" s="36" t="s">
        <v>0</v>
      </c>
      <c r="D13" s="37"/>
    </row>
    <row r="15" spans="1:4">
      <c r="A15" s="4" t="s">
        <v>37</v>
      </c>
    </row>
    <row r="16" spans="1:4">
      <c r="A16" s="1" t="s">
        <v>38</v>
      </c>
      <c r="B16" s="1">
        <f>1.17*1000</f>
        <v>1170</v>
      </c>
      <c r="C16" s="1" t="s">
        <v>5</v>
      </c>
    </row>
    <row r="17" spans="1:3">
      <c r="A17" s="1" t="s">
        <v>39</v>
      </c>
      <c r="B17" s="1">
        <v>9</v>
      </c>
      <c r="C17" s="1" t="s">
        <v>4</v>
      </c>
    </row>
    <row r="18" spans="1:3">
      <c r="A18" s="1" t="s">
        <v>56</v>
      </c>
      <c r="B18" s="1">
        <f>0.24*1000</f>
        <v>240</v>
      </c>
      <c r="C18" s="1" t="s">
        <v>5</v>
      </c>
    </row>
    <row r="20" spans="1:3">
      <c r="A20" s="4" t="s">
        <v>57</v>
      </c>
    </row>
    <row r="21" spans="1:3">
      <c r="A21" s="1" t="s">
        <v>28</v>
      </c>
      <c r="B21" s="1">
        <v>1200</v>
      </c>
      <c r="C21" s="1" t="s">
        <v>19</v>
      </c>
    </row>
    <row r="22" spans="1:3">
      <c r="A22" s="5" t="s">
        <v>20</v>
      </c>
      <c r="B22" s="2">
        <f>2*PI()*B21/60</f>
        <v>125.66370614359172</v>
      </c>
      <c r="C22" s="1" t="s">
        <v>21</v>
      </c>
    </row>
    <row r="23" spans="1:3">
      <c r="A23" s="1" t="s">
        <v>29</v>
      </c>
      <c r="B23" s="1">
        <v>0.5</v>
      </c>
      <c r="C23" s="1" t="s">
        <v>22</v>
      </c>
    </row>
    <row r="24" spans="1:3">
      <c r="A24" s="1" t="s">
        <v>30</v>
      </c>
      <c r="B24" s="2">
        <f>B23*B22^2*(B9/1000)</f>
        <v>1500.1798689655825</v>
      </c>
      <c r="C24" s="1" t="s">
        <v>4</v>
      </c>
    </row>
    <row r="25" spans="1:3">
      <c r="A25" s="1" t="s">
        <v>32</v>
      </c>
      <c r="B25" s="2">
        <v>0.4</v>
      </c>
      <c r="C25" s="1" t="s">
        <v>22</v>
      </c>
    </row>
    <row r="26" spans="1:3">
      <c r="A26" s="1" t="s">
        <v>33</v>
      </c>
      <c r="B26" s="2">
        <f>B25*B22^2*(B10/1000)</f>
        <v>341.09352810164825</v>
      </c>
      <c r="C26" s="1" t="s">
        <v>4</v>
      </c>
    </row>
    <row r="28" spans="1:3">
      <c r="A28" s="4" t="s">
        <v>8</v>
      </c>
    </row>
    <row r="29" spans="1:3">
      <c r="A29" s="1" t="s">
        <v>42</v>
      </c>
      <c r="B29" s="2">
        <f>B16/B11</f>
        <v>1.56</v>
      </c>
      <c r="C29" s="1" t="s">
        <v>6</v>
      </c>
    </row>
    <row r="30" spans="1:3">
      <c r="A30" s="1" t="s">
        <v>43</v>
      </c>
      <c r="B30" s="2">
        <f>B18/B13</f>
        <v>7.1111111111111111E-2</v>
      </c>
      <c r="C30" s="1" t="s">
        <v>6</v>
      </c>
    </row>
    <row r="32" spans="1:3">
      <c r="A32" s="4" t="s">
        <v>27</v>
      </c>
    </row>
    <row r="33" spans="1:3">
      <c r="A33" s="1" t="s">
        <v>24</v>
      </c>
      <c r="B33" s="2">
        <f>(B24+B26)/(B7*B8)</f>
        <v>4.0917186601494011</v>
      </c>
      <c r="C33" s="1" t="s">
        <v>6</v>
      </c>
    </row>
    <row r="35" spans="1:3">
      <c r="A35" s="4" t="s">
        <v>35</v>
      </c>
    </row>
    <row r="36" spans="1:3">
      <c r="A36" s="1" t="s">
        <v>34</v>
      </c>
      <c r="B36" s="2">
        <f>B33+B30+B29</f>
        <v>5.7228297712605123</v>
      </c>
      <c r="C36" s="1" t="s">
        <v>6</v>
      </c>
    </row>
    <row r="38" spans="1:3">
      <c r="A38" s="4" t="s">
        <v>7</v>
      </c>
    </row>
    <row r="39" spans="1:3">
      <c r="A39" s="1" t="s">
        <v>23</v>
      </c>
      <c r="B39" s="1">
        <f>1.5*B17/(B7*B8)</f>
        <v>0.03</v>
      </c>
      <c r="C39" s="1" t="s">
        <v>6</v>
      </c>
    </row>
    <row r="41" spans="1:3">
      <c r="A41" s="4" t="s">
        <v>36</v>
      </c>
      <c r="B41" s="3"/>
    </row>
    <row r="42" spans="1:3">
      <c r="A42" s="1" t="s">
        <v>17</v>
      </c>
      <c r="B42" s="3">
        <v>4</v>
      </c>
    </row>
    <row r="43" spans="1:3">
      <c r="A43" s="1" t="s">
        <v>18</v>
      </c>
      <c r="B43" s="3">
        <v>5</v>
      </c>
    </row>
    <row r="44" spans="1:3">
      <c r="A44" s="1" t="s">
        <v>13</v>
      </c>
      <c r="B44" s="3">
        <v>9</v>
      </c>
      <c r="C44" s="1" t="s">
        <v>4</v>
      </c>
    </row>
    <row r="45" spans="1:3">
      <c r="A45" s="1" t="s">
        <v>55</v>
      </c>
      <c r="B45" s="3">
        <f>(4*B10+B43*B9)/9</f>
        <v>129.55555555555554</v>
      </c>
      <c r="C45" s="1" t="s">
        <v>3</v>
      </c>
    </row>
    <row r="46" spans="1:3">
      <c r="A46" s="1" t="s">
        <v>9</v>
      </c>
      <c r="B46" s="2">
        <f>B44*B45^2*(3*B9-B45)/(6*B3*B12)</f>
        <v>1.3200625654117992</v>
      </c>
      <c r="C46" s="1" t="s">
        <v>3</v>
      </c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D46"/>
  <sheetViews>
    <sheetView tabSelected="1" workbookViewId="0">
      <selection activeCell="B3" sqref="B3"/>
    </sheetView>
  </sheetViews>
  <sheetFormatPr defaultRowHeight="14.4"/>
  <cols>
    <col min="1" max="1" width="14.88671875" style="1" customWidth="1"/>
    <col min="2" max="2" width="7.6640625" style="1" customWidth="1"/>
    <col min="3" max="3" width="8.77734375" style="1" customWidth="1"/>
    <col min="4" max="4" width="3" style="1" customWidth="1"/>
    <col min="5" max="5" width="5.77734375" style="1" customWidth="1"/>
    <col min="6" max="11" width="8.88671875" style="1"/>
    <col min="12" max="12" width="5.77734375" style="1" customWidth="1"/>
    <col min="13" max="16384" width="8.88671875" style="1"/>
  </cols>
  <sheetData>
    <row r="1" spans="1:4" ht="15" thickBot="1">
      <c r="A1" s="4" t="s">
        <v>60</v>
      </c>
    </row>
    <row r="2" spans="1:4">
      <c r="A2" s="26" t="s">
        <v>13</v>
      </c>
      <c r="B2" s="27">
        <f>0.00689475729317831*4.496*10^4</f>
        <v>309.98828790129687</v>
      </c>
      <c r="C2" s="27" t="s">
        <v>6</v>
      </c>
      <c r="D2" s="28"/>
    </row>
    <row r="3" spans="1:4">
      <c r="A3" s="29" t="s">
        <v>11</v>
      </c>
      <c r="B3" s="10">
        <f>0.00689475729317831*9.993*10^6</f>
        <v>68899.309630730859</v>
      </c>
      <c r="C3" s="10" t="s">
        <v>6</v>
      </c>
      <c r="D3" s="30"/>
    </row>
    <row r="4" spans="1:4">
      <c r="A4" s="29" t="s">
        <v>16</v>
      </c>
      <c r="B4" s="10">
        <f>3*1.5</f>
        <v>4.5</v>
      </c>
      <c r="C4" s="10" t="s">
        <v>54</v>
      </c>
      <c r="D4" s="30"/>
    </row>
    <row r="5" spans="1:4">
      <c r="A5" s="29" t="s">
        <v>25</v>
      </c>
      <c r="B5" s="15">
        <f>B2/B4</f>
        <v>68.886286200288197</v>
      </c>
      <c r="C5" s="10" t="s">
        <v>6</v>
      </c>
      <c r="D5" s="30"/>
    </row>
    <row r="6" spans="1:4">
      <c r="A6" s="31" t="s">
        <v>26</v>
      </c>
      <c r="B6" s="16">
        <f>0.576*B5</f>
        <v>39.678500851365996</v>
      </c>
      <c r="C6" s="13" t="s">
        <v>6</v>
      </c>
      <c r="D6" s="32"/>
    </row>
    <row r="7" spans="1:4">
      <c r="A7" s="33" t="s">
        <v>1</v>
      </c>
      <c r="B7" s="7">
        <v>45</v>
      </c>
      <c r="C7" s="7" t="s">
        <v>3</v>
      </c>
      <c r="D7" s="34"/>
    </row>
    <row r="8" spans="1:4">
      <c r="A8" s="29" t="s">
        <v>2</v>
      </c>
      <c r="B8" s="10">
        <v>10</v>
      </c>
      <c r="C8" s="10" t="s">
        <v>3</v>
      </c>
      <c r="D8" s="30"/>
    </row>
    <row r="9" spans="1:4">
      <c r="A9" s="29" t="s">
        <v>14</v>
      </c>
      <c r="B9" s="10">
        <v>190</v>
      </c>
      <c r="C9" s="10" t="s">
        <v>3</v>
      </c>
      <c r="D9" s="30"/>
    </row>
    <row r="10" spans="1:4">
      <c r="A10" s="31" t="s">
        <v>31</v>
      </c>
      <c r="B10" s="13">
        <v>54</v>
      </c>
      <c r="C10" s="13" t="s">
        <v>58</v>
      </c>
      <c r="D10" s="32"/>
    </row>
    <row r="11" spans="1:4">
      <c r="A11" s="33" t="s">
        <v>40</v>
      </c>
      <c r="B11" s="7">
        <f>B7*B8^2/6</f>
        <v>750</v>
      </c>
      <c r="C11" s="7" t="s">
        <v>0</v>
      </c>
      <c r="D11" s="34"/>
    </row>
    <row r="12" spans="1:4">
      <c r="A12" s="29" t="s">
        <v>15</v>
      </c>
      <c r="B12" s="10">
        <f>B7*B8^3/12</f>
        <v>3750</v>
      </c>
      <c r="C12" s="10" t="s">
        <v>10</v>
      </c>
      <c r="D12" s="30"/>
    </row>
    <row r="13" spans="1:4" ht="15" thickBot="1">
      <c r="A13" s="35" t="s">
        <v>41</v>
      </c>
      <c r="B13" s="36">
        <f>B8*B7^2/6</f>
        <v>3375</v>
      </c>
      <c r="C13" s="36" t="s">
        <v>0</v>
      </c>
      <c r="D13" s="37"/>
    </row>
    <row r="15" spans="1:4">
      <c r="A15" s="4" t="s">
        <v>37</v>
      </c>
    </row>
    <row r="16" spans="1:4">
      <c r="A16" s="1" t="s">
        <v>38</v>
      </c>
      <c r="B16" s="1">
        <f>1.17*1000</f>
        <v>1170</v>
      </c>
      <c r="C16" s="1" t="s">
        <v>5</v>
      </c>
    </row>
    <row r="17" spans="1:3">
      <c r="A17" s="1" t="s">
        <v>39</v>
      </c>
      <c r="B17" s="1">
        <v>9</v>
      </c>
      <c r="C17" s="1" t="s">
        <v>4</v>
      </c>
    </row>
    <row r="18" spans="1:3">
      <c r="A18" s="1" t="s">
        <v>56</v>
      </c>
      <c r="B18" s="1">
        <f>0.24*1000</f>
        <v>240</v>
      </c>
      <c r="C18" s="1" t="s">
        <v>5</v>
      </c>
    </row>
    <row r="20" spans="1:3">
      <c r="A20" s="4" t="s">
        <v>57</v>
      </c>
    </row>
    <row r="21" spans="1:3">
      <c r="A21" s="1" t="s">
        <v>28</v>
      </c>
      <c r="B21" s="1">
        <v>1200</v>
      </c>
      <c r="C21" s="1" t="s">
        <v>19</v>
      </c>
    </row>
    <row r="22" spans="1:3">
      <c r="A22" s="5" t="s">
        <v>20</v>
      </c>
      <c r="B22" s="2">
        <f>2*PI()*B21/60</f>
        <v>125.66370614359172</v>
      </c>
      <c r="C22" s="1" t="s">
        <v>21</v>
      </c>
    </row>
    <row r="23" spans="1:3">
      <c r="A23" s="1" t="s">
        <v>29</v>
      </c>
      <c r="B23" s="1">
        <v>0.5</v>
      </c>
      <c r="C23" s="1" t="s">
        <v>22</v>
      </c>
    </row>
    <row r="24" spans="1:3">
      <c r="A24" s="1" t="s">
        <v>30</v>
      </c>
      <c r="B24" s="2">
        <f>B23*B22^2*(B9/1000)</f>
        <v>1500.1798689655825</v>
      </c>
      <c r="C24" s="1" t="s">
        <v>4</v>
      </c>
    </row>
    <row r="25" spans="1:3">
      <c r="A25" s="1" t="s">
        <v>32</v>
      </c>
      <c r="B25" s="2">
        <v>0.4</v>
      </c>
      <c r="C25" s="1" t="s">
        <v>22</v>
      </c>
    </row>
    <row r="26" spans="1:3">
      <c r="A26" s="1" t="s">
        <v>33</v>
      </c>
      <c r="B26" s="2">
        <f>B25*B22^2*(B10/1000)</f>
        <v>341.09352810164825</v>
      </c>
      <c r="C26" s="1" t="s">
        <v>4</v>
      </c>
    </row>
    <row r="28" spans="1:3">
      <c r="A28" s="4" t="s">
        <v>8</v>
      </c>
    </row>
    <row r="29" spans="1:3">
      <c r="A29" s="1" t="s">
        <v>42</v>
      </c>
      <c r="B29" s="2">
        <f>B16/B11</f>
        <v>1.56</v>
      </c>
      <c r="C29" s="1" t="s">
        <v>6</v>
      </c>
    </row>
    <row r="30" spans="1:3">
      <c r="A30" s="1" t="s">
        <v>43</v>
      </c>
      <c r="B30" s="2">
        <f>B18/B13</f>
        <v>7.1111111111111111E-2</v>
      </c>
      <c r="C30" s="1" t="s">
        <v>6</v>
      </c>
    </row>
    <row r="32" spans="1:3">
      <c r="A32" s="4" t="s">
        <v>27</v>
      </c>
    </row>
    <row r="33" spans="1:3">
      <c r="A33" s="1" t="s">
        <v>24</v>
      </c>
      <c r="B33" s="2">
        <f>(B24+B26)/(B7*B8)</f>
        <v>4.0917186601494011</v>
      </c>
      <c r="C33" s="1" t="s">
        <v>6</v>
      </c>
    </row>
    <row r="35" spans="1:3">
      <c r="A35" s="4" t="s">
        <v>35</v>
      </c>
    </row>
    <row r="36" spans="1:3">
      <c r="A36" s="1" t="s">
        <v>34</v>
      </c>
      <c r="B36" s="2">
        <f>B33+B30+B29</f>
        <v>5.7228297712605123</v>
      </c>
      <c r="C36" s="1" t="s">
        <v>6</v>
      </c>
    </row>
    <row r="38" spans="1:3">
      <c r="A38" s="4" t="s">
        <v>7</v>
      </c>
    </row>
    <row r="39" spans="1:3">
      <c r="A39" s="1" t="s">
        <v>23</v>
      </c>
      <c r="B39" s="1">
        <f>1.5*B17/(B7*B8)</f>
        <v>0.03</v>
      </c>
      <c r="C39" s="1" t="s">
        <v>6</v>
      </c>
    </row>
    <row r="41" spans="1:3">
      <c r="A41" s="4" t="s">
        <v>36</v>
      </c>
      <c r="B41" s="3"/>
    </row>
    <row r="42" spans="1:3">
      <c r="A42" s="1" t="s">
        <v>17</v>
      </c>
      <c r="B42" s="3">
        <v>4</v>
      </c>
    </row>
    <row r="43" spans="1:3">
      <c r="A43" s="1" t="s">
        <v>18</v>
      </c>
      <c r="B43" s="3">
        <v>5</v>
      </c>
    </row>
    <row r="44" spans="1:3">
      <c r="A44" s="1" t="s">
        <v>13</v>
      </c>
      <c r="B44" s="3">
        <v>9</v>
      </c>
      <c r="C44" s="1" t="s">
        <v>4</v>
      </c>
    </row>
    <row r="45" spans="1:3">
      <c r="A45" s="1" t="s">
        <v>55</v>
      </c>
      <c r="B45" s="3">
        <f>(4*B10+B43*B9)/9</f>
        <v>129.55555555555554</v>
      </c>
      <c r="C45" s="1" t="s">
        <v>3</v>
      </c>
    </row>
    <row r="46" spans="1:3">
      <c r="A46" s="1" t="s">
        <v>9</v>
      </c>
      <c r="B46" s="2">
        <f>B44*B45^2*(3*B9-B45)/(6*B3*B12)</f>
        <v>4.2918875963403741E-2</v>
      </c>
      <c r="C46" s="1" t="s">
        <v>3</v>
      </c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F28"/>
  <sheetViews>
    <sheetView workbookViewId="0">
      <selection activeCell="T15" sqref="T15"/>
    </sheetView>
  </sheetViews>
  <sheetFormatPr defaultRowHeight="14.4"/>
  <cols>
    <col min="1" max="1" width="17.109375" style="1" customWidth="1"/>
    <col min="2" max="2" width="11" style="1" customWidth="1"/>
    <col min="3" max="3" width="7.88671875" style="1" customWidth="1"/>
    <col min="4" max="4" width="3" style="1" customWidth="1"/>
    <col min="5" max="5" width="10.77734375" style="1" customWidth="1"/>
    <col min="6" max="6" width="5.77734375" style="1" customWidth="1"/>
    <col min="7" max="16384" width="8.88671875" style="1"/>
  </cols>
  <sheetData>
    <row r="1" spans="1:5" ht="15" thickBot="1">
      <c r="A1" s="4" t="s">
        <v>12</v>
      </c>
    </row>
    <row r="2" spans="1:5">
      <c r="A2" s="26" t="s">
        <v>13</v>
      </c>
      <c r="B2" s="27">
        <v>50</v>
      </c>
      <c r="C2" s="27" t="s">
        <v>6</v>
      </c>
      <c r="D2" s="27"/>
      <c r="E2" s="28"/>
    </row>
    <row r="3" spans="1:5">
      <c r="A3" s="29" t="s">
        <v>11</v>
      </c>
      <c r="B3" s="21">
        <v>2200</v>
      </c>
      <c r="C3" s="10" t="s">
        <v>6</v>
      </c>
      <c r="D3" s="10"/>
      <c r="E3" s="30"/>
    </row>
    <row r="4" spans="1:5">
      <c r="A4" s="29" t="s">
        <v>16</v>
      </c>
      <c r="B4" s="10">
        <v>3</v>
      </c>
      <c r="C4" s="10"/>
      <c r="D4" s="10"/>
      <c r="E4" s="30"/>
    </row>
    <row r="5" spans="1:5">
      <c r="A5" s="29" t="s">
        <v>25</v>
      </c>
      <c r="B5" s="15">
        <f>B2/B4</f>
        <v>16.666666666666668</v>
      </c>
      <c r="C5" s="10" t="s">
        <v>6</v>
      </c>
      <c r="D5" s="10"/>
      <c r="E5" s="30"/>
    </row>
    <row r="6" spans="1:5">
      <c r="A6" s="31" t="s">
        <v>26</v>
      </c>
      <c r="B6" s="16">
        <f>0.576*B5</f>
        <v>9.6</v>
      </c>
      <c r="C6" s="13" t="s">
        <v>6</v>
      </c>
      <c r="D6" s="13"/>
      <c r="E6" s="32"/>
    </row>
    <row r="7" spans="1:5">
      <c r="A7" s="33" t="s">
        <v>1</v>
      </c>
      <c r="B7" s="7">
        <v>45</v>
      </c>
      <c r="C7" s="7" t="s">
        <v>3</v>
      </c>
      <c r="D7" s="7"/>
      <c r="E7" s="34"/>
    </row>
    <row r="8" spans="1:5">
      <c r="A8" s="29" t="s">
        <v>2</v>
      </c>
      <c r="B8" s="10">
        <v>10</v>
      </c>
      <c r="C8" s="10" t="s">
        <v>3</v>
      </c>
      <c r="D8" s="10"/>
      <c r="E8" s="30"/>
    </row>
    <row r="9" spans="1:5">
      <c r="A9" s="29" t="s">
        <v>14</v>
      </c>
      <c r="B9" s="10">
        <v>190</v>
      </c>
      <c r="C9" s="10" t="s">
        <v>3</v>
      </c>
      <c r="D9" s="10"/>
      <c r="E9" s="30"/>
    </row>
    <row r="10" spans="1:5">
      <c r="A10" s="33" t="s">
        <v>40</v>
      </c>
      <c r="B10" s="7">
        <f>B7*B8^2/6</f>
        <v>750</v>
      </c>
      <c r="C10" s="7" t="s">
        <v>0</v>
      </c>
      <c r="D10" s="7"/>
      <c r="E10" s="34"/>
    </row>
    <row r="11" spans="1:5">
      <c r="A11" s="29" t="s">
        <v>15</v>
      </c>
      <c r="B11" s="10">
        <f>B7*B8^3/12</f>
        <v>3750</v>
      </c>
      <c r="C11" s="10" t="s">
        <v>10</v>
      </c>
      <c r="D11" s="10"/>
      <c r="E11" s="30"/>
    </row>
    <row r="12" spans="1:5" ht="15" thickBot="1">
      <c r="A12" s="35" t="s">
        <v>41</v>
      </c>
      <c r="B12" s="36">
        <f>B8*B7^2/6</f>
        <v>3375</v>
      </c>
      <c r="C12" s="36" t="s">
        <v>0</v>
      </c>
      <c r="D12" s="36"/>
      <c r="E12" s="37"/>
    </row>
    <row r="14" spans="1:5">
      <c r="A14" s="1" t="s">
        <v>48</v>
      </c>
      <c r="B14" s="1">
        <v>10</v>
      </c>
      <c r="C14" s="1" t="s">
        <v>4</v>
      </c>
    </row>
    <row r="16" spans="1:5">
      <c r="A16" s="4" t="s">
        <v>37</v>
      </c>
    </row>
    <row r="17" spans="1:6">
      <c r="A17" s="1" t="s">
        <v>38</v>
      </c>
      <c r="B17" s="1">
        <f>B14*B9</f>
        <v>1900</v>
      </c>
      <c r="C17" s="1" t="s">
        <v>5</v>
      </c>
    </row>
    <row r="18" spans="1:6">
      <c r="A18" s="1" t="s">
        <v>39</v>
      </c>
      <c r="B18" s="1">
        <f>B14</f>
        <v>10</v>
      </c>
      <c r="C18" s="1" t="s">
        <v>4</v>
      </c>
    </row>
    <row r="20" spans="1:6">
      <c r="A20" s="4" t="s">
        <v>8</v>
      </c>
      <c r="E20" s="1" t="s">
        <v>50</v>
      </c>
    </row>
    <row r="21" spans="1:6">
      <c r="A21" s="1" t="s">
        <v>42</v>
      </c>
      <c r="B21" s="2">
        <f>B17/B10</f>
        <v>2.5333333333333332</v>
      </c>
      <c r="C21" s="1" t="s">
        <v>6</v>
      </c>
      <c r="E21" s="25">
        <f>(3.17-B21)/3.17*100</f>
        <v>20.084121976866459</v>
      </c>
      <c r="F21" s="1" t="s">
        <v>49</v>
      </c>
    </row>
    <row r="23" spans="1:6">
      <c r="A23" s="4" t="s">
        <v>45</v>
      </c>
      <c r="E23" s="18"/>
    </row>
    <row r="24" spans="1:6">
      <c r="A24" s="1" t="s">
        <v>23</v>
      </c>
      <c r="B24" s="2">
        <f>1.5*B18/(B7*B8)</f>
        <v>3.3333333333333333E-2</v>
      </c>
      <c r="C24" s="1" t="s">
        <v>6</v>
      </c>
      <c r="E24" s="17"/>
    </row>
    <row r="26" spans="1:6">
      <c r="A26" s="4" t="s">
        <v>36</v>
      </c>
      <c r="B26" s="3"/>
    </row>
    <row r="27" spans="1:6">
      <c r="A27" s="1" t="s">
        <v>47</v>
      </c>
      <c r="B27" s="3">
        <f>B14</f>
        <v>10</v>
      </c>
      <c r="C27" s="1" t="s">
        <v>4</v>
      </c>
      <c r="E27" s="1" t="s">
        <v>50</v>
      </c>
    </row>
    <row r="28" spans="1:6">
      <c r="A28" s="1" t="s">
        <v>9</v>
      </c>
      <c r="B28" s="23">
        <f>B27*B9^3/(3*B3*B11)</f>
        <v>2.7713131313131312</v>
      </c>
      <c r="C28" s="1" t="s">
        <v>3</v>
      </c>
      <c r="E28" s="2">
        <f>(2.68-B28)/2.68*100</f>
        <v>-3.4072063922810076</v>
      </c>
      <c r="F28" s="1" t="s">
        <v>49</v>
      </c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N28"/>
  <sheetViews>
    <sheetView workbookViewId="0">
      <selection activeCell="A2" sqref="A2:E12"/>
    </sheetView>
  </sheetViews>
  <sheetFormatPr defaultRowHeight="14.4"/>
  <cols>
    <col min="1" max="1" width="17.109375" style="1" customWidth="1"/>
    <col min="2" max="2" width="11" style="1" customWidth="1"/>
    <col min="3" max="3" width="7.88671875" style="1" customWidth="1"/>
    <col min="4" max="4" width="3" style="1" customWidth="1"/>
    <col min="5" max="5" width="10.77734375" style="1" customWidth="1"/>
    <col min="6" max="6" width="5.77734375" style="1" customWidth="1"/>
    <col min="7" max="16384" width="8.88671875" style="1"/>
  </cols>
  <sheetData>
    <row r="1" spans="1:14" ht="15" thickBot="1">
      <c r="A1" s="4" t="s">
        <v>12</v>
      </c>
    </row>
    <row r="2" spans="1:14">
      <c r="A2" s="26" t="s">
        <v>13</v>
      </c>
      <c r="B2" s="27">
        <v>50</v>
      </c>
      <c r="C2" s="27" t="s">
        <v>6</v>
      </c>
      <c r="D2" s="27"/>
      <c r="E2" s="28"/>
    </row>
    <row r="3" spans="1:14">
      <c r="A3" s="29" t="s">
        <v>11</v>
      </c>
      <c r="B3" s="21">
        <v>2200</v>
      </c>
      <c r="C3" s="10" t="s">
        <v>6</v>
      </c>
      <c r="D3" s="10"/>
      <c r="E3" s="30"/>
    </row>
    <row r="4" spans="1:14">
      <c r="A4" s="29" t="s">
        <v>16</v>
      </c>
      <c r="B4" s="10">
        <v>3</v>
      </c>
      <c r="C4" s="10"/>
      <c r="D4" s="10"/>
      <c r="E4" s="30"/>
    </row>
    <row r="5" spans="1:14">
      <c r="A5" s="29" t="s">
        <v>25</v>
      </c>
      <c r="B5" s="15">
        <f>B2/B4</f>
        <v>16.666666666666668</v>
      </c>
      <c r="C5" s="10" t="s">
        <v>6</v>
      </c>
      <c r="D5" s="10"/>
      <c r="E5" s="30"/>
      <c r="N5" s="1">
        <f>50/0.00689475729317831</f>
        <v>7251.8868864999968</v>
      </c>
    </row>
    <row r="6" spans="1:14">
      <c r="A6" s="31" t="s">
        <v>26</v>
      </c>
      <c r="B6" s="16">
        <f>0.576*B5</f>
        <v>9.6</v>
      </c>
      <c r="C6" s="13" t="s">
        <v>6</v>
      </c>
      <c r="D6" s="13"/>
      <c r="E6" s="32"/>
      <c r="N6" s="1">
        <f>(50/3^(1/3))/0.00689475729317831</f>
        <v>5028.1775330702949</v>
      </c>
    </row>
    <row r="7" spans="1:14">
      <c r="A7" s="33" t="s">
        <v>1</v>
      </c>
      <c r="B7" s="7">
        <v>45</v>
      </c>
      <c r="C7" s="7" t="s">
        <v>3</v>
      </c>
      <c r="D7" s="7"/>
      <c r="E7" s="34"/>
    </row>
    <row r="8" spans="1:14">
      <c r="A8" s="29" t="s">
        <v>2</v>
      </c>
      <c r="B8" s="10">
        <v>10</v>
      </c>
      <c r="C8" s="10" t="s">
        <v>3</v>
      </c>
      <c r="D8" s="10"/>
      <c r="E8" s="30"/>
    </row>
    <row r="9" spans="1:14">
      <c r="A9" s="29" t="s">
        <v>14</v>
      </c>
      <c r="B9" s="10">
        <v>190</v>
      </c>
      <c r="C9" s="10" t="s">
        <v>3</v>
      </c>
      <c r="D9" s="10"/>
      <c r="E9" s="30"/>
    </row>
    <row r="10" spans="1:14">
      <c r="A10" s="33" t="s">
        <v>40</v>
      </c>
      <c r="B10" s="7">
        <f>B7*B8^2/6</f>
        <v>750</v>
      </c>
      <c r="C10" s="7" t="s">
        <v>0</v>
      </c>
      <c r="D10" s="7"/>
      <c r="E10" s="34"/>
    </row>
    <row r="11" spans="1:14">
      <c r="A11" s="29" t="s">
        <v>15</v>
      </c>
      <c r="B11" s="10">
        <f>B7*B8^3/12</f>
        <v>3750</v>
      </c>
      <c r="C11" s="10" t="s">
        <v>10</v>
      </c>
      <c r="D11" s="10"/>
      <c r="E11" s="30"/>
    </row>
    <row r="12" spans="1:14" ht="15" thickBot="1">
      <c r="A12" s="35" t="s">
        <v>41</v>
      </c>
      <c r="B12" s="36">
        <f>B8*B7^2/6</f>
        <v>3375</v>
      </c>
      <c r="C12" s="36" t="s">
        <v>0</v>
      </c>
      <c r="D12" s="36"/>
      <c r="E12" s="37"/>
    </row>
    <row r="14" spans="1:14">
      <c r="A14" s="1" t="s">
        <v>48</v>
      </c>
      <c r="B14" s="1">
        <v>10</v>
      </c>
      <c r="C14" s="1" t="s">
        <v>4</v>
      </c>
    </row>
    <row r="16" spans="1:14">
      <c r="A16" s="4" t="s">
        <v>37</v>
      </c>
    </row>
    <row r="17" spans="1:6">
      <c r="A17" s="1" t="s">
        <v>38</v>
      </c>
      <c r="B17" s="1">
        <f>B14*B9</f>
        <v>1900</v>
      </c>
      <c r="C17" s="1" t="s">
        <v>5</v>
      </c>
    </row>
    <row r="18" spans="1:6">
      <c r="A18" s="1" t="s">
        <v>39</v>
      </c>
      <c r="B18" s="1">
        <f>B14</f>
        <v>10</v>
      </c>
      <c r="C18" s="1" t="s">
        <v>4</v>
      </c>
    </row>
    <row r="20" spans="1:6">
      <c r="A20" s="4" t="s">
        <v>8</v>
      </c>
      <c r="E20" s="1" t="s">
        <v>50</v>
      </c>
    </row>
    <row r="21" spans="1:6">
      <c r="A21" s="1" t="s">
        <v>42</v>
      </c>
      <c r="B21" s="2">
        <f>B17/B10</f>
        <v>2.5333333333333332</v>
      </c>
      <c r="C21" s="1" t="s">
        <v>6</v>
      </c>
      <c r="E21" s="25">
        <f>(3.56-B21)/3.56*100</f>
        <v>28.838951310861425</v>
      </c>
      <c r="F21" s="1" t="s">
        <v>49</v>
      </c>
    </row>
    <row r="23" spans="1:6">
      <c r="A23" s="4" t="s">
        <v>45</v>
      </c>
      <c r="E23" s="18"/>
    </row>
    <row r="24" spans="1:6">
      <c r="A24" s="1" t="s">
        <v>23</v>
      </c>
      <c r="B24" s="2">
        <f>1.5*B18/(B7*B8)</f>
        <v>3.3333333333333333E-2</v>
      </c>
      <c r="C24" s="1" t="s">
        <v>6</v>
      </c>
      <c r="E24" s="17"/>
    </row>
    <row r="26" spans="1:6">
      <c r="A26" s="4" t="s">
        <v>36</v>
      </c>
      <c r="B26" s="3"/>
    </row>
    <row r="27" spans="1:6">
      <c r="A27" s="1" t="s">
        <v>47</v>
      </c>
      <c r="B27" s="3">
        <f>B14</f>
        <v>10</v>
      </c>
      <c r="C27" s="1" t="s">
        <v>4</v>
      </c>
      <c r="E27" s="1" t="s">
        <v>50</v>
      </c>
    </row>
    <row r="28" spans="1:6">
      <c r="A28" s="1" t="s">
        <v>9</v>
      </c>
      <c r="B28" s="23">
        <f>B27*B9^3/(3*B3*B11)</f>
        <v>2.7713131313131312</v>
      </c>
      <c r="C28" s="1" t="s">
        <v>3</v>
      </c>
      <c r="E28" s="2">
        <f>(2.86-B28)/2.86*100</f>
        <v>3.1009394645758288</v>
      </c>
      <c r="F28" s="1" t="s">
        <v>49</v>
      </c>
    </row>
  </sheetData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F27"/>
  <sheetViews>
    <sheetView workbookViewId="0">
      <selection activeCell="E26" sqref="E26"/>
    </sheetView>
  </sheetViews>
  <sheetFormatPr defaultRowHeight="14.4"/>
  <cols>
    <col min="1" max="1" width="17.109375" style="1" customWidth="1"/>
    <col min="2" max="2" width="11" style="1" customWidth="1"/>
    <col min="3" max="3" width="7.88671875" style="1" customWidth="1"/>
    <col min="4" max="4" width="3" style="1" customWidth="1"/>
    <col min="5" max="5" width="10.77734375" style="1" customWidth="1"/>
    <col min="6" max="6" width="5.77734375" style="1" customWidth="1"/>
    <col min="7" max="16384" width="8.88671875" style="1"/>
  </cols>
  <sheetData>
    <row r="1" spans="1:5">
      <c r="A1" s="4" t="s">
        <v>46</v>
      </c>
    </row>
    <row r="2" spans="1:5">
      <c r="A2" s="6" t="s">
        <v>13</v>
      </c>
      <c r="B2" s="19">
        <f>4.496*10000*0.00689475729317831</f>
        <v>309.98828790129687</v>
      </c>
      <c r="C2" s="22" t="s">
        <v>6</v>
      </c>
      <c r="D2" s="7"/>
      <c r="E2" s="8"/>
    </row>
    <row r="3" spans="1:5">
      <c r="A3" s="9" t="s">
        <v>44</v>
      </c>
      <c r="B3" s="20">
        <f>3.989*10000*0.00689475729317831</f>
        <v>275.03186842488282</v>
      </c>
      <c r="C3" s="7" t="s">
        <v>6</v>
      </c>
      <c r="D3" s="10"/>
      <c r="E3" s="11"/>
    </row>
    <row r="4" spans="1:5">
      <c r="A4" s="9" t="s">
        <v>11</v>
      </c>
      <c r="B4" s="21">
        <f>9.993*1000000*0.00689475729317831</f>
        <v>68899.309630730859</v>
      </c>
      <c r="C4" s="10" t="s">
        <v>6</v>
      </c>
      <c r="D4" s="10"/>
      <c r="E4" s="11"/>
    </row>
    <row r="5" spans="1:5">
      <c r="A5" s="9" t="s">
        <v>16</v>
      </c>
      <c r="B5" s="10">
        <v>3</v>
      </c>
      <c r="C5" s="10"/>
      <c r="D5" s="10"/>
      <c r="E5" s="11"/>
    </row>
    <row r="6" spans="1:5">
      <c r="A6" s="9" t="s">
        <v>25</v>
      </c>
      <c r="B6" s="15">
        <f>B2/B5</f>
        <v>103.3294293004323</v>
      </c>
      <c r="C6" s="10" t="s">
        <v>6</v>
      </c>
      <c r="D6" s="10"/>
      <c r="E6" s="11"/>
    </row>
    <row r="7" spans="1:5">
      <c r="A7" s="12" t="s">
        <v>26</v>
      </c>
      <c r="B7" s="16">
        <f>0.576*B6</f>
        <v>59.517751277048994</v>
      </c>
      <c r="C7" s="13" t="s">
        <v>6</v>
      </c>
      <c r="D7" s="13"/>
      <c r="E7" s="14"/>
    </row>
    <row r="8" spans="1:5">
      <c r="A8" s="6" t="s">
        <v>1</v>
      </c>
      <c r="B8" s="7">
        <v>30</v>
      </c>
      <c r="C8" s="7" t="s">
        <v>3</v>
      </c>
      <c r="D8" s="7"/>
      <c r="E8" s="8"/>
    </row>
    <row r="9" spans="1:5">
      <c r="A9" s="9" t="s">
        <v>2</v>
      </c>
      <c r="B9" s="10">
        <v>10</v>
      </c>
      <c r="C9" s="10" t="s">
        <v>3</v>
      </c>
      <c r="D9" s="10"/>
      <c r="E9" s="11"/>
    </row>
    <row r="10" spans="1:5">
      <c r="A10" s="9" t="s">
        <v>14</v>
      </c>
      <c r="B10" s="10">
        <v>200</v>
      </c>
      <c r="C10" s="10" t="s">
        <v>3</v>
      </c>
      <c r="D10" s="10"/>
      <c r="E10" s="11"/>
    </row>
    <row r="11" spans="1:5">
      <c r="A11" s="6" t="s">
        <v>40</v>
      </c>
      <c r="B11" s="7">
        <f>B8*B9^2/6</f>
        <v>500</v>
      </c>
      <c r="C11" s="7" t="s">
        <v>0</v>
      </c>
      <c r="D11" s="7"/>
      <c r="E11" s="8"/>
    </row>
    <row r="12" spans="1:5">
      <c r="A12" s="9" t="s">
        <v>15</v>
      </c>
      <c r="B12" s="10">
        <f>B8*B9^3/12</f>
        <v>2500</v>
      </c>
      <c r="C12" s="10" t="s">
        <v>10</v>
      </c>
      <c r="D12" s="10"/>
      <c r="E12" s="11"/>
    </row>
    <row r="13" spans="1:5">
      <c r="A13" s="12" t="s">
        <v>41</v>
      </c>
      <c r="B13" s="13">
        <f>B9*B8^2/6</f>
        <v>1500</v>
      </c>
      <c r="C13" s="13" t="s">
        <v>0</v>
      </c>
      <c r="D13" s="13"/>
      <c r="E13" s="14"/>
    </row>
    <row r="15" spans="1:5">
      <c r="A15" s="4" t="s">
        <v>37</v>
      </c>
    </row>
    <row r="16" spans="1:5">
      <c r="A16" s="1" t="s">
        <v>38</v>
      </c>
      <c r="B16" s="1">
        <f>100*B10</f>
        <v>20000</v>
      </c>
      <c r="C16" s="1" t="s">
        <v>5</v>
      </c>
    </row>
    <row r="17" spans="1:6">
      <c r="A17" s="1" t="s">
        <v>39</v>
      </c>
      <c r="B17" s="1">
        <v>100</v>
      </c>
      <c r="C17" s="1" t="s">
        <v>4</v>
      </c>
    </row>
    <row r="19" spans="1:6">
      <c r="A19" s="4" t="s">
        <v>8</v>
      </c>
      <c r="E19" s="1" t="s">
        <v>50</v>
      </c>
    </row>
    <row r="20" spans="1:6">
      <c r="A20" s="1" t="s">
        <v>42</v>
      </c>
      <c r="B20" s="2">
        <f>B16/B11</f>
        <v>40</v>
      </c>
      <c r="C20" s="1" t="s">
        <v>6</v>
      </c>
      <c r="E20" s="25">
        <f>(47.3-B20)/47.3*100</f>
        <v>15.433403805496823</v>
      </c>
      <c r="F20" s="1" t="s">
        <v>49</v>
      </c>
    </row>
    <row r="22" spans="1:6">
      <c r="A22" s="4" t="s">
        <v>45</v>
      </c>
      <c r="E22" s="18"/>
    </row>
    <row r="23" spans="1:6">
      <c r="A23" s="1" t="s">
        <v>23</v>
      </c>
      <c r="B23" s="1">
        <f>1.5*B17/(B8*B9)</f>
        <v>0.5</v>
      </c>
      <c r="C23" s="1" t="s">
        <v>6</v>
      </c>
      <c r="E23" s="17"/>
    </row>
    <row r="25" spans="1:6">
      <c r="A25" s="4" t="s">
        <v>36</v>
      </c>
      <c r="B25" s="3"/>
    </row>
    <row r="26" spans="1:6">
      <c r="A26" s="1" t="s">
        <v>47</v>
      </c>
      <c r="B26" s="3">
        <v>100</v>
      </c>
      <c r="C26" s="1" t="s">
        <v>4</v>
      </c>
      <c r="E26" s="1" t="s">
        <v>50</v>
      </c>
    </row>
    <row r="27" spans="1:6">
      <c r="A27" s="1" t="s">
        <v>9</v>
      </c>
      <c r="B27" s="23">
        <f>B26*B10^3/(3*B4*B12)</f>
        <v>1.5481529094899755</v>
      </c>
      <c r="C27" s="1" t="s">
        <v>3</v>
      </c>
      <c r="E27" s="2">
        <f>(1.532-B27)/1.532*100</f>
        <v>-1.0543674601811683</v>
      </c>
      <c r="F27" s="1" t="s">
        <v>49</v>
      </c>
    </row>
  </sheetData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F29"/>
  <sheetViews>
    <sheetView workbookViewId="0">
      <selection activeCell="B2" sqref="B2"/>
    </sheetView>
  </sheetViews>
  <sheetFormatPr defaultRowHeight="14.4"/>
  <cols>
    <col min="1" max="1" width="17.109375" style="1" customWidth="1"/>
    <col min="2" max="2" width="11" style="1" customWidth="1"/>
    <col min="3" max="3" width="7.88671875" style="1" customWidth="1"/>
    <col min="4" max="4" width="3" style="1" customWidth="1"/>
    <col min="5" max="5" width="10.77734375" style="1" customWidth="1"/>
    <col min="6" max="6" width="5.77734375" style="1" customWidth="1"/>
    <col min="7" max="16384" width="8.88671875" style="1"/>
  </cols>
  <sheetData>
    <row r="1" spans="1:5">
      <c r="A1" s="4" t="s">
        <v>46</v>
      </c>
    </row>
    <row r="2" spans="1:5">
      <c r="A2" s="6" t="s">
        <v>13</v>
      </c>
      <c r="B2" s="19">
        <f>4.496*10000*0.00689475729317831</f>
        <v>309.98828790129687</v>
      </c>
      <c r="C2" s="22" t="s">
        <v>6</v>
      </c>
      <c r="D2" s="7"/>
      <c r="E2" s="8"/>
    </row>
    <row r="3" spans="1:5">
      <c r="A3" s="9" t="s">
        <v>44</v>
      </c>
      <c r="B3" s="20">
        <f>3.989*10000*0.00689475729317831</f>
        <v>275.03186842488282</v>
      </c>
      <c r="C3" s="7" t="s">
        <v>6</v>
      </c>
      <c r="D3" s="10"/>
      <c r="E3" s="11"/>
    </row>
    <row r="4" spans="1:5">
      <c r="A4" s="9" t="s">
        <v>11</v>
      </c>
      <c r="B4" s="21">
        <f>9.993*1000000*0.00689475729317831</f>
        <v>68899.309630730859</v>
      </c>
      <c r="C4" s="10" t="s">
        <v>6</v>
      </c>
      <c r="D4" s="10"/>
      <c r="E4" s="11"/>
    </row>
    <row r="5" spans="1:5">
      <c r="A5" s="9" t="s">
        <v>16</v>
      </c>
      <c r="B5" s="10">
        <v>3</v>
      </c>
      <c r="C5" s="10"/>
      <c r="D5" s="10"/>
      <c r="E5" s="11"/>
    </row>
    <row r="6" spans="1:5">
      <c r="A6" s="9" t="s">
        <v>25</v>
      </c>
      <c r="B6" s="15">
        <f>B2/B5</f>
        <v>103.3294293004323</v>
      </c>
      <c r="C6" s="10" t="s">
        <v>6</v>
      </c>
      <c r="D6" s="10"/>
      <c r="E6" s="11"/>
    </row>
    <row r="7" spans="1:5">
      <c r="A7" s="12" t="s">
        <v>26</v>
      </c>
      <c r="B7" s="16">
        <f>0.576*B6</f>
        <v>59.517751277048994</v>
      </c>
      <c r="C7" s="13" t="s">
        <v>6</v>
      </c>
      <c r="D7" s="13"/>
      <c r="E7" s="14"/>
    </row>
    <row r="8" spans="1:5">
      <c r="A8" s="6" t="s">
        <v>1</v>
      </c>
      <c r="B8" s="7">
        <v>20</v>
      </c>
      <c r="C8" s="7" t="s">
        <v>3</v>
      </c>
      <c r="D8" s="7"/>
      <c r="E8" s="8"/>
    </row>
    <row r="9" spans="1:5">
      <c r="A9" s="9" t="s">
        <v>2</v>
      </c>
      <c r="B9" s="10">
        <v>10</v>
      </c>
      <c r="C9" s="10" t="s">
        <v>3</v>
      </c>
      <c r="D9" s="10"/>
      <c r="E9" s="11"/>
    </row>
    <row r="10" spans="1:5">
      <c r="A10" s="9" t="s">
        <v>14</v>
      </c>
      <c r="B10" s="10">
        <v>300</v>
      </c>
      <c r="C10" s="10" t="s">
        <v>3</v>
      </c>
      <c r="D10" s="10"/>
      <c r="E10" s="11"/>
    </row>
    <row r="11" spans="1:5">
      <c r="A11" s="6" t="s">
        <v>40</v>
      </c>
      <c r="B11" s="19">
        <f>B8*B9^2/6</f>
        <v>333.33333333333331</v>
      </c>
      <c r="C11" s="7" t="s">
        <v>0</v>
      </c>
      <c r="D11" s="7"/>
      <c r="E11" s="8"/>
    </row>
    <row r="12" spans="1:5">
      <c r="A12" s="9" t="s">
        <v>15</v>
      </c>
      <c r="B12" s="20">
        <f>B8*B9^3/12</f>
        <v>1666.6666666666667</v>
      </c>
      <c r="C12" s="10" t="s">
        <v>10</v>
      </c>
      <c r="D12" s="10"/>
      <c r="E12" s="11"/>
    </row>
    <row r="13" spans="1:5">
      <c r="A13" s="12" t="s">
        <v>41</v>
      </c>
      <c r="B13" s="24">
        <f>B9*B8^2/6</f>
        <v>666.66666666666663</v>
      </c>
      <c r="C13" s="13" t="s">
        <v>0</v>
      </c>
      <c r="D13" s="13"/>
      <c r="E13" s="14"/>
    </row>
    <row r="15" spans="1:5">
      <c r="A15" s="1" t="s">
        <v>48</v>
      </c>
      <c r="B15" s="1">
        <v>100</v>
      </c>
      <c r="C15" s="1" t="s">
        <v>4</v>
      </c>
    </row>
    <row r="17" spans="1:6">
      <c r="A17" s="4" t="s">
        <v>37</v>
      </c>
    </row>
    <row r="18" spans="1:6">
      <c r="A18" s="1" t="s">
        <v>38</v>
      </c>
      <c r="B18" s="1">
        <f>B15*B10</f>
        <v>30000</v>
      </c>
      <c r="C18" s="1" t="s">
        <v>5</v>
      </c>
    </row>
    <row r="19" spans="1:6">
      <c r="A19" s="1" t="s">
        <v>39</v>
      </c>
      <c r="B19" s="1">
        <f>B15</f>
        <v>100</v>
      </c>
      <c r="C19" s="1" t="s">
        <v>4</v>
      </c>
    </row>
    <row r="21" spans="1:6">
      <c r="A21" s="4" t="s">
        <v>8</v>
      </c>
      <c r="E21" s="1" t="s">
        <v>50</v>
      </c>
    </row>
    <row r="22" spans="1:6">
      <c r="A22" s="1" t="s">
        <v>42</v>
      </c>
      <c r="B22" s="2">
        <f>B18/B11</f>
        <v>90</v>
      </c>
      <c r="C22" s="1" t="s">
        <v>6</v>
      </c>
      <c r="E22" s="25">
        <f>100*(98.7-B22)/B22</f>
        <v>9.6666666666666696</v>
      </c>
      <c r="F22" s="1" t="s">
        <v>49</v>
      </c>
    </row>
    <row r="23" spans="1:6">
      <c r="E23" s="2"/>
    </row>
    <row r="24" spans="1:6">
      <c r="A24" s="4" t="s">
        <v>45</v>
      </c>
      <c r="E24" s="18"/>
    </row>
    <row r="25" spans="1:6">
      <c r="A25" s="1" t="s">
        <v>23</v>
      </c>
      <c r="B25" s="1">
        <f>1.5*B19/(B8*B9)</f>
        <v>0.75</v>
      </c>
      <c r="C25" s="1" t="s">
        <v>6</v>
      </c>
      <c r="E25" s="17"/>
    </row>
    <row r="27" spans="1:6">
      <c r="A27" s="4" t="s">
        <v>36</v>
      </c>
      <c r="B27" s="3"/>
    </row>
    <row r="28" spans="1:6">
      <c r="A28" s="1" t="s">
        <v>47</v>
      </c>
      <c r="B28" s="3">
        <f>B15</f>
        <v>100</v>
      </c>
      <c r="C28" s="1" t="s">
        <v>4</v>
      </c>
      <c r="E28" s="1" t="s">
        <v>50</v>
      </c>
    </row>
    <row r="29" spans="1:6">
      <c r="A29" s="1" t="s">
        <v>9</v>
      </c>
      <c r="B29" s="23">
        <f>B28*B10^3/(3*B4*B12)</f>
        <v>7.8375241042930002</v>
      </c>
      <c r="C29" s="1" t="s">
        <v>3</v>
      </c>
      <c r="E29" s="2">
        <f>(7.8-B29)/7.8*100</f>
        <v>-0.48107826016667116</v>
      </c>
      <c r="F29" s="1" t="s">
        <v>49</v>
      </c>
    </row>
  </sheetData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F29"/>
  <sheetViews>
    <sheetView workbookViewId="0">
      <selection activeCell="U21" sqref="U21"/>
    </sheetView>
  </sheetViews>
  <sheetFormatPr defaultRowHeight="14.4"/>
  <cols>
    <col min="1" max="1" width="17.109375" style="1" customWidth="1"/>
    <col min="2" max="2" width="11" style="1" customWidth="1"/>
    <col min="3" max="3" width="7.88671875" style="1" customWidth="1"/>
    <col min="4" max="4" width="3" style="1" customWidth="1"/>
    <col min="5" max="5" width="10.77734375" style="1" customWidth="1"/>
    <col min="6" max="6" width="5.77734375" style="1" customWidth="1"/>
    <col min="7" max="16384" width="8.88671875" style="1"/>
  </cols>
  <sheetData>
    <row r="1" spans="1:5">
      <c r="A1" s="4" t="s">
        <v>46</v>
      </c>
    </row>
    <row r="2" spans="1:5">
      <c r="A2" s="6" t="s">
        <v>13</v>
      </c>
      <c r="B2" s="19">
        <f>4.496*10000*0.00689475729317831</f>
        <v>309.98828790129687</v>
      </c>
      <c r="C2" s="22" t="s">
        <v>6</v>
      </c>
      <c r="D2" s="7"/>
      <c r="E2" s="8"/>
    </row>
    <row r="3" spans="1:5">
      <c r="A3" s="9" t="s">
        <v>44</v>
      </c>
      <c r="B3" s="20">
        <f>3.989*10000*0.00689475729317831</f>
        <v>275.03186842488282</v>
      </c>
      <c r="C3" s="7" t="s">
        <v>6</v>
      </c>
      <c r="D3" s="10"/>
      <c r="E3" s="11"/>
    </row>
    <row r="4" spans="1:5">
      <c r="A4" s="9" t="s">
        <v>11</v>
      </c>
      <c r="B4" s="21">
        <f>9.993*1000000*0.00689475729317831</f>
        <v>68899.309630730859</v>
      </c>
      <c r="C4" s="10" t="s">
        <v>6</v>
      </c>
      <c r="D4" s="10"/>
      <c r="E4" s="11"/>
    </row>
    <row r="5" spans="1:5">
      <c r="A5" s="9" t="s">
        <v>16</v>
      </c>
      <c r="B5" s="10">
        <v>3</v>
      </c>
      <c r="C5" s="10"/>
      <c r="D5" s="10"/>
      <c r="E5" s="11"/>
    </row>
    <row r="6" spans="1:5">
      <c r="A6" s="9" t="s">
        <v>25</v>
      </c>
      <c r="B6" s="15">
        <f>B2/B5</f>
        <v>103.3294293004323</v>
      </c>
      <c r="C6" s="10" t="s">
        <v>6</v>
      </c>
      <c r="D6" s="10"/>
      <c r="E6" s="11"/>
    </row>
    <row r="7" spans="1:5">
      <c r="A7" s="12" t="s">
        <v>26</v>
      </c>
      <c r="B7" s="16">
        <f>0.576*B6</f>
        <v>59.517751277048994</v>
      </c>
      <c r="C7" s="13" t="s">
        <v>6</v>
      </c>
      <c r="D7" s="13"/>
      <c r="E7" s="14"/>
    </row>
    <row r="8" spans="1:5">
      <c r="A8" s="6" t="s">
        <v>1</v>
      </c>
      <c r="B8" s="7">
        <v>20</v>
      </c>
      <c r="C8" s="7" t="s">
        <v>3</v>
      </c>
      <c r="D8" s="7"/>
      <c r="E8" s="8"/>
    </row>
    <row r="9" spans="1:5">
      <c r="A9" s="9" t="s">
        <v>2</v>
      </c>
      <c r="B9" s="10">
        <v>10</v>
      </c>
      <c r="C9" s="10" t="s">
        <v>3</v>
      </c>
      <c r="D9" s="10"/>
      <c r="E9" s="11"/>
    </row>
    <row r="10" spans="1:5">
      <c r="A10" s="9" t="s">
        <v>14</v>
      </c>
      <c r="B10" s="10">
        <v>300</v>
      </c>
      <c r="C10" s="10" t="s">
        <v>3</v>
      </c>
      <c r="D10" s="10"/>
      <c r="E10" s="11"/>
    </row>
    <row r="11" spans="1:5">
      <c r="A11" s="6" t="s">
        <v>40</v>
      </c>
      <c r="B11" s="19">
        <f>B8*B9^2/6</f>
        <v>333.33333333333331</v>
      </c>
      <c r="C11" s="7" t="s">
        <v>0</v>
      </c>
      <c r="D11" s="7"/>
      <c r="E11" s="8"/>
    </row>
    <row r="12" spans="1:5">
      <c r="A12" s="9" t="s">
        <v>15</v>
      </c>
      <c r="B12" s="20">
        <f>B8*B9^3/12</f>
        <v>1666.6666666666667</v>
      </c>
      <c r="C12" s="10" t="s">
        <v>10</v>
      </c>
      <c r="D12" s="10"/>
      <c r="E12" s="11"/>
    </row>
    <row r="13" spans="1:5">
      <c r="A13" s="12" t="s">
        <v>41</v>
      </c>
      <c r="B13" s="24">
        <f>B9*B8^2/6</f>
        <v>666.66666666666663</v>
      </c>
      <c r="C13" s="13" t="s">
        <v>0</v>
      </c>
      <c r="D13" s="13"/>
      <c r="E13" s="14"/>
    </row>
    <row r="15" spans="1:5">
      <c r="A15" s="1" t="s">
        <v>48</v>
      </c>
      <c r="B15" s="1">
        <v>100</v>
      </c>
      <c r="C15" s="1" t="s">
        <v>4</v>
      </c>
      <c r="D15" s="1" t="s">
        <v>51</v>
      </c>
    </row>
    <row r="16" spans="1:5">
      <c r="D16" s="1" t="s">
        <v>52</v>
      </c>
    </row>
    <row r="17" spans="1:6">
      <c r="A17" s="4" t="s">
        <v>37</v>
      </c>
      <c r="D17" s="1" t="s">
        <v>53</v>
      </c>
    </row>
    <row r="18" spans="1:6">
      <c r="A18" s="1" t="s">
        <v>38</v>
      </c>
      <c r="B18" s="1">
        <f>B15*B10</f>
        <v>30000</v>
      </c>
      <c r="C18" s="1" t="s">
        <v>5</v>
      </c>
    </row>
    <row r="19" spans="1:6">
      <c r="A19" s="1" t="s">
        <v>39</v>
      </c>
      <c r="B19" s="1">
        <f>B15</f>
        <v>100</v>
      </c>
      <c r="C19" s="1" t="s">
        <v>4</v>
      </c>
    </row>
    <row r="21" spans="1:6">
      <c r="A21" s="4" t="s">
        <v>8</v>
      </c>
      <c r="E21" s="1" t="s">
        <v>50</v>
      </c>
    </row>
    <row r="22" spans="1:6">
      <c r="A22" s="1" t="s">
        <v>42</v>
      </c>
      <c r="B22" s="2">
        <f>B18/B11</f>
        <v>90</v>
      </c>
      <c r="C22" s="1" t="s">
        <v>6</v>
      </c>
      <c r="E22" s="25">
        <f>100*(98.7-B22)/B22</f>
        <v>9.6666666666666696</v>
      </c>
      <c r="F22" s="1" t="s">
        <v>49</v>
      </c>
    </row>
    <row r="23" spans="1:6">
      <c r="E23" s="2"/>
    </row>
    <row r="24" spans="1:6">
      <c r="A24" s="4" t="s">
        <v>45</v>
      </c>
      <c r="E24" s="18"/>
    </row>
    <row r="25" spans="1:6">
      <c r="A25" s="1" t="s">
        <v>23</v>
      </c>
      <c r="B25" s="1">
        <f>1.5*B19/(B8*B9)</f>
        <v>0.75</v>
      </c>
      <c r="C25" s="1" t="s">
        <v>6</v>
      </c>
      <c r="E25" s="17"/>
    </row>
    <row r="27" spans="1:6">
      <c r="A27" s="4" t="s">
        <v>36</v>
      </c>
      <c r="B27" s="3"/>
    </row>
    <row r="28" spans="1:6">
      <c r="A28" s="1" t="s">
        <v>47</v>
      </c>
      <c r="B28" s="3">
        <f>B15</f>
        <v>100</v>
      </c>
      <c r="C28" s="1" t="s">
        <v>4</v>
      </c>
      <c r="E28" s="1" t="s">
        <v>50</v>
      </c>
    </row>
    <row r="29" spans="1:6">
      <c r="A29" s="1" t="s">
        <v>9</v>
      </c>
      <c r="B29" s="23">
        <f>B28*B10^3/(3*B4*B12)</f>
        <v>7.8375241042930002</v>
      </c>
      <c r="C29" s="1" t="s">
        <v>3</v>
      </c>
      <c r="E29" s="2">
        <f>(7.8-B29)/7.8*100</f>
        <v>-0.48107826016667116</v>
      </c>
      <c r="F29" s="1" t="s">
        <v>49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8</vt:i4>
      </vt:variant>
    </vt:vector>
  </HeadingPairs>
  <TitlesOfParts>
    <vt:vector size="8" baseType="lpstr">
      <vt:lpstr>1</vt:lpstr>
      <vt:lpstr>1 (2)</vt:lpstr>
      <vt:lpstr>1 (3)</vt:lpstr>
      <vt:lpstr>2</vt:lpstr>
      <vt:lpstr>3</vt:lpstr>
      <vt:lpstr>4</vt:lpstr>
      <vt:lpstr>5</vt:lpstr>
      <vt:lpstr>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x300</dc:creator>
  <cp:lastModifiedBy>x300</cp:lastModifiedBy>
  <dcterms:created xsi:type="dcterms:W3CDTF">2023-01-22T08:16:00Z</dcterms:created>
  <dcterms:modified xsi:type="dcterms:W3CDTF">2023-01-29T10:27:17Z</dcterms:modified>
</cp:coreProperties>
</file>